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/Desktop/Севастьянов/LLease/"/>
    </mc:Choice>
  </mc:AlternateContent>
  <xr:revisionPtr revIDLastSave="0" documentId="13_ncr:1_{376B58D8-134C-D149-BECA-4C1722338750}" xr6:coauthVersionLast="47" xr6:coauthVersionMax="47" xr10:uidLastSave="{00000000-0000-0000-0000-000000000000}"/>
  <bookViews>
    <workbookView xWindow="160" yWindow="500" windowWidth="25440" windowHeight="13980" xr2:uid="{A976C244-464E-414B-AAB3-AC3B793CDA90}"/>
  </bookViews>
  <sheets>
    <sheet name="Лизингополучатель платит НДС" sheetId="2" r:id="rId1"/>
    <sheet name="Лизингополучатель не платит НДС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N41" i="4"/>
  <c r="M8" i="4"/>
  <c r="M9" i="4"/>
  <c r="M10" i="4"/>
  <c r="O10" i="4" s="1"/>
  <c r="M11" i="4"/>
  <c r="M12" i="4"/>
  <c r="M13" i="4"/>
  <c r="O13" i="4" s="1"/>
  <c r="P13" i="4" s="1"/>
  <c r="M14" i="4"/>
  <c r="M15" i="4"/>
  <c r="O15" i="4" s="1"/>
  <c r="P15" i="4" s="1"/>
  <c r="M16" i="4"/>
  <c r="M17" i="4"/>
  <c r="M18" i="4"/>
  <c r="M19" i="4"/>
  <c r="M20" i="4"/>
  <c r="O20" i="4" s="1"/>
  <c r="P20" i="4" s="1"/>
  <c r="M21" i="4"/>
  <c r="M22" i="4"/>
  <c r="M23" i="4"/>
  <c r="O23" i="4" s="1"/>
  <c r="P23" i="4" s="1"/>
  <c r="M24" i="4"/>
  <c r="M25" i="4"/>
  <c r="M26" i="4"/>
  <c r="M27" i="4"/>
  <c r="O27" i="4" s="1"/>
  <c r="P27" i="4" s="1"/>
  <c r="M28" i="4"/>
  <c r="M29" i="4"/>
  <c r="M30" i="4"/>
  <c r="O30" i="4" s="1"/>
  <c r="M31" i="4"/>
  <c r="O31" i="4" s="1"/>
  <c r="M32" i="4"/>
  <c r="M33" i="4"/>
  <c r="M34" i="4"/>
  <c r="M35" i="4"/>
  <c r="M36" i="4"/>
  <c r="M37" i="4"/>
  <c r="O37" i="4" s="1"/>
  <c r="P37" i="4" s="1"/>
  <c r="M38" i="4"/>
  <c r="O38" i="4" s="1"/>
  <c r="P38" i="4" s="1"/>
  <c r="M39" i="4"/>
  <c r="M40" i="4"/>
  <c r="M41" i="4"/>
  <c r="M7" i="4"/>
  <c r="O7" i="4" s="1"/>
  <c r="P7" i="4" s="1"/>
  <c r="M6" i="4"/>
  <c r="L5" i="4"/>
  <c r="K5" i="4"/>
  <c r="G5" i="4"/>
  <c r="R41" i="4"/>
  <c r="O41" i="4"/>
  <c r="P41" i="4" s="1"/>
  <c r="J41" i="4"/>
  <c r="O40" i="4"/>
  <c r="J40" i="4"/>
  <c r="O39" i="4"/>
  <c r="P39" i="4" s="1"/>
  <c r="J39" i="4"/>
  <c r="J38" i="4"/>
  <c r="J37" i="4"/>
  <c r="O36" i="4"/>
  <c r="P36" i="4" s="1"/>
  <c r="J36" i="4"/>
  <c r="O35" i="4"/>
  <c r="J35" i="4"/>
  <c r="O34" i="4"/>
  <c r="P34" i="4" s="1"/>
  <c r="J34" i="4"/>
  <c r="O33" i="4"/>
  <c r="J33" i="4"/>
  <c r="O32" i="4"/>
  <c r="P32" i="4" s="1"/>
  <c r="J32" i="4"/>
  <c r="J31" i="4"/>
  <c r="J30" i="4"/>
  <c r="O29" i="4"/>
  <c r="O28" i="4"/>
  <c r="J28" i="4"/>
  <c r="J27" i="4"/>
  <c r="F27" i="4"/>
  <c r="O26" i="4"/>
  <c r="P26" i="4" s="1"/>
  <c r="J26" i="4"/>
  <c r="O25" i="4"/>
  <c r="J25" i="4"/>
  <c r="P25" i="4" s="1"/>
  <c r="O24" i="4"/>
  <c r="P24" i="4" s="1"/>
  <c r="J24" i="4"/>
  <c r="J23" i="4"/>
  <c r="O22" i="4"/>
  <c r="P22" i="4" s="1"/>
  <c r="J22" i="4"/>
  <c r="O21" i="4"/>
  <c r="P21" i="4" s="1"/>
  <c r="J21" i="4"/>
  <c r="F21" i="4"/>
  <c r="J20" i="4"/>
  <c r="P19" i="4"/>
  <c r="O19" i="4"/>
  <c r="J19" i="4"/>
  <c r="O18" i="4"/>
  <c r="J18" i="4"/>
  <c r="O17" i="4"/>
  <c r="O16" i="4"/>
  <c r="J16" i="4"/>
  <c r="J15" i="4"/>
  <c r="O14" i="4"/>
  <c r="P14" i="4" s="1"/>
  <c r="J14" i="4"/>
  <c r="J13" i="4"/>
  <c r="O12" i="4"/>
  <c r="P12" i="4" s="1"/>
  <c r="J12" i="4"/>
  <c r="O11" i="4"/>
  <c r="P11" i="4" s="1"/>
  <c r="J11" i="4"/>
  <c r="J10" i="4"/>
  <c r="F10" i="4"/>
  <c r="C10" i="4"/>
  <c r="O5" i="4" s="1"/>
  <c r="O9" i="4"/>
  <c r="P9" i="4" s="1"/>
  <c r="J9" i="4"/>
  <c r="O8" i="4"/>
  <c r="J8" i="4"/>
  <c r="F8" i="4"/>
  <c r="C8" i="4"/>
  <c r="J7" i="4"/>
  <c r="O6" i="4"/>
  <c r="P6" i="4" s="1"/>
  <c r="J6" i="4"/>
  <c r="I5" i="4"/>
  <c r="H5" i="4"/>
  <c r="F5" i="4"/>
  <c r="F18" i="4" s="1"/>
  <c r="R41" i="2"/>
  <c r="S41" i="2" s="1"/>
  <c r="M7" i="2"/>
  <c r="O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O14" i="2" s="1"/>
  <c r="M15" i="2"/>
  <c r="O15" i="2" s="1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O22" i="2" s="1"/>
  <c r="M23" i="2"/>
  <c r="O23" i="2" s="1"/>
  <c r="M24" i="2"/>
  <c r="O24" i="2" s="1"/>
  <c r="M25" i="2"/>
  <c r="O25" i="2" s="1"/>
  <c r="M26" i="2"/>
  <c r="O26" i="2" s="1"/>
  <c r="M27" i="2"/>
  <c r="O27" i="2" s="1"/>
  <c r="M28" i="2"/>
  <c r="O28" i="2" s="1"/>
  <c r="P28" i="2" s="1"/>
  <c r="M29" i="2"/>
  <c r="O29" i="2" s="1"/>
  <c r="M30" i="2"/>
  <c r="O30" i="2" s="1"/>
  <c r="M31" i="2"/>
  <c r="M32" i="2"/>
  <c r="O32" i="2" s="1"/>
  <c r="M33" i="2"/>
  <c r="O33" i="2" s="1"/>
  <c r="M34" i="2"/>
  <c r="O34" i="2" s="1"/>
  <c r="M35" i="2"/>
  <c r="O35" i="2" s="1"/>
  <c r="M36" i="2"/>
  <c r="O36" i="2" s="1"/>
  <c r="M37" i="2"/>
  <c r="O37" i="2" s="1"/>
  <c r="M38" i="2"/>
  <c r="O38" i="2" s="1"/>
  <c r="M39" i="2"/>
  <c r="O39" i="2" s="1"/>
  <c r="M40" i="2"/>
  <c r="O40" i="2" s="1"/>
  <c r="M41" i="2"/>
  <c r="M6" i="2"/>
  <c r="O6" i="2" s="1"/>
  <c r="O31" i="2"/>
  <c r="N41" i="2"/>
  <c r="O41" i="2" s="1"/>
  <c r="K5" i="2"/>
  <c r="J6" i="2"/>
  <c r="J7" i="2"/>
  <c r="J8" i="2"/>
  <c r="J9" i="2"/>
  <c r="J10" i="2"/>
  <c r="J11" i="2"/>
  <c r="J12" i="2"/>
  <c r="J13" i="2"/>
  <c r="J14" i="2"/>
  <c r="J15" i="2"/>
  <c r="J16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I5" i="2"/>
  <c r="G5" i="2"/>
  <c r="C8" i="2"/>
  <c r="H5" i="2" s="1"/>
  <c r="C10" i="2"/>
  <c r="L5" i="2" s="1"/>
  <c r="F5" i="2"/>
  <c r="F36" i="2" s="1"/>
  <c r="P10" i="4" l="1"/>
  <c r="P30" i="4"/>
  <c r="P31" i="4"/>
  <c r="P8" i="4"/>
  <c r="P18" i="4"/>
  <c r="P35" i="4"/>
  <c r="J5" i="4"/>
  <c r="P5" i="4" s="1"/>
  <c r="P1" i="4" s="1"/>
  <c r="X23" i="4" s="1"/>
  <c r="P33" i="4"/>
  <c r="H17" i="4"/>
  <c r="J17" i="4" s="1"/>
  <c r="P17" i="4" s="1"/>
  <c r="H29" i="4"/>
  <c r="J29" i="4" s="1"/>
  <c r="P29" i="4" s="1"/>
  <c r="Q24" i="4"/>
  <c r="Q10" i="4"/>
  <c r="Q8" i="4"/>
  <c r="Q36" i="4"/>
  <c r="Q18" i="4"/>
  <c r="P16" i="4"/>
  <c r="Q21" i="4"/>
  <c r="F39" i="4"/>
  <c r="F36" i="4"/>
  <c r="F26" i="4"/>
  <c r="Q26" i="4" s="1"/>
  <c r="F38" i="4"/>
  <c r="Q38" i="4" s="1"/>
  <c r="F37" i="4"/>
  <c r="Q37" i="4" s="1"/>
  <c r="F23" i="4"/>
  <c r="Q23" i="4" s="1"/>
  <c r="F32" i="4"/>
  <c r="Q32" i="4" s="1"/>
  <c r="F33" i="4"/>
  <c r="F28" i="4"/>
  <c r="F11" i="4"/>
  <c r="Q11" i="4" s="1"/>
  <c r="F7" i="4"/>
  <c r="Q7" i="4" s="1"/>
  <c r="F34" i="4"/>
  <c r="Q34" i="4" s="1"/>
  <c r="F25" i="4"/>
  <c r="Q25" i="4" s="1"/>
  <c r="F13" i="4"/>
  <c r="Q13" i="4" s="1"/>
  <c r="F19" i="4"/>
  <c r="Q19" i="4" s="1"/>
  <c r="F6" i="4"/>
  <c r="Q6" i="4" s="1"/>
  <c r="F24" i="4"/>
  <c r="F15" i="4"/>
  <c r="F12" i="4"/>
  <c r="Q12" i="4" s="1"/>
  <c r="F9" i="4"/>
  <c r="Q9" i="4" s="1"/>
  <c r="F17" i="4"/>
  <c r="F40" i="4"/>
  <c r="F31" i="4"/>
  <c r="F41" i="4"/>
  <c r="Q41" i="4" s="1"/>
  <c r="F30" i="4"/>
  <c r="F35" i="4"/>
  <c r="F22" i="4"/>
  <c r="Q22" i="4" s="1"/>
  <c r="F16" i="4"/>
  <c r="F20" i="4"/>
  <c r="Q20" i="4" s="1"/>
  <c r="F14" i="4"/>
  <c r="Q14" i="4" s="1"/>
  <c r="Q15" i="4"/>
  <c r="F29" i="4"/>
  <c r="P28" i="4"/>
  <c r="Q39" i="4"/>
  <c r="Q30" i="4"/>
  <c r="Q31" i="4"/>
  <c r="P40" i="4"/>
  <c r="Q27" i="4"/>
  <c r="P20" i="2"/>
  <c r="P7" i="2"/>
  <c r="J5" i="2"/>
  <c r="P41" i="2"/>
  <c r="P26" i="2"/>
  <c r="P8" i="2"/>
  <c r="P25" i="2"/>
  <c r="P12" i="2"/>
  <c r="P11" i="2"/>
  <c r="P10" i="2"/>
  <c r="P23" i="2"/>
  <c r="O5" i="2"/>
  <c r="P5" i="2" s="1"/>
  <c r="P40" i="2"/>
  <c r="P39" i="2"/>
  <c r="P38" i="2"/>
  <c r="P30" i="2"/>
  <c r="P22" i="2"/>
  <c r="P14" i="2"/>
  <c r="P24" i="2"/>
  <c r="P37" i="2"/>
  <c r="P21" i="2"/>
  <c r="P13" i="2"/>
  <c r="P36" i="2"/>
  <c r="P27" i="2"/>
  <c r="P19" i="2"/>
  <c r="P16" i="2"/>
  <c r="P34" i="2"/>
  <c r="P18" i="2"/>
  <c r="P32" i="2"/>
  <c r="P15" i="2"/>
  <c r="P31" i="2"/>
  <c r="P35" i="2"/>
  <c r="P33" i="2"/>
  <c r="P6" i="2"/>
  <c r="P9" i="2"/>
  <c r="F23" i="2"/>
  <c r="F24" i="2"/>
  <c r="H17" i="2"/>
  <c r="J17" i="2" s="1"/>
  <c r="P17" i="2" s="1"/>
  <c r="H29" i="2"/>
  <c r="J29" i="2" s="1"/>
  <c r="P29" i="2" s="1"/>
  <c r="F31" i="2"/>
  <c r="F39" i="2"/>
  <c r="F21" i="2"/>
  <c r="F40" i="2"/>
  <c r="F13" i="2"/>
  <c r="F32" i="2"/>
  <c r="F29" i="2"/>
  <c r="F8" i="2"/>
  <c r="F15" i="2"/>
  <c r="F37" i="2"/>
  <c r="F7" i="2"/>
  <c r="Q7" i="2" s="1"/>
  <c r="F16" i="2"/>
  <c r="F6" i="2"/>
  <c r="F14" i="2"/>
  <c r="F22" i="2"/>
  <c r="F30" i="2"/>
  <c r="F38" i="2"/>
  <c r="F10" i="2"/>
  <c r="F18" i="2"/>
  <c r="F26" i="2"/>
  <c r="F34" i="2"/>
  <c r="F9" i="2"/>
  <c r="F25" i="2"/>
  <c r="F33" i="2"/>
  <c r="F41" i="2"/>
  <c r="F11" i="2"/>
  <c r="F19" i="2"/>
  <c r="F27" i="2"/>
  <c r="F35" i="2"/>
  <c r="F17" i="2"/>
  <c r="F12" i="2"/>
  <c r="F20" i="2"/>
  <c r="F28" i="2"/>
  <c r="Q35" i="4" l="1"/>
  <c r="W41" i="4"/>
  <c r="AD27" i="4"/>
  <c r="AV34" i="4"/>
  <c r="AI41" i="4"/>
  <c r="AL30" i="4"/>
  <c r="AH30" i="4"/>
  <c r="AF39" i="4"/>
  <c r="AD39" i="4"/>
  <c r="AN34" i="4"/>
  <c r="X32" i="4"/>
  <c r="AG19" i="4"/>
  <c r="AX36" i="4"/>
  <c r="AO30" i="4"/>
  <c r="Y24" i="4"/>
  <c r="AZ37" i="4"/>
  <c r="AH41" i="4"/>
  <c r="Y35" i="4"/>
  <c r="AP31" i="4"/>
  <c r="AL31" i="4"/>
  <c r="AP39" i="4"/>
  <c r="AF30" i="4"/>
  <c r="AI35" i="4"/>
  <c r="BB39" i="4"/>
  <c r="AX34" i="4"/>
  <c r="X21" i="4"/>
  <c r="Y34" i="4"/>
  <c r="AY41" i="4"/>
  <c r="BB41" i="4"/>
  <c r="AN41" i="4"/>
  <c r="AW39" i="4"/>
  <c r="AE27" i="4"/>
  <c r="W30" i="4"/>
  <c r="Z27" i="4"/>
  <c r="AF31" i="4"/>
  <c r="AU31" i="4"/>
  <c r="AO31" i="4"/>
  <c r="Y39" i="4"/>
  <c r="Z30" i="4"/>
  <c r="AJ30" i="4"/>
  <c r="AD35" i="4"/>
  <c r="AB35" i="4"/>
  <c r="X39" i="4"/>
  <c r="V39" i="4"/>
  <c r="AU39" i="4"/>
  <c r="AR28" i="4"/>
  <c r="AJ28" i="4"/>
  <c r="AB28" i="4"/>
  <c r="Q28" i="4"/>
  <c r="AQ28" i="4"/>
  <c r="AI28" i="4"/>
  <c r="AA28" i="4"/>
  <c r="AP28" i="4"/>
  <c r="AH28" i="4"/>
  <c r="Z28" i="4"/>
  <c r="AN28" i="4"/>
  <c r="AC28" i="4"/>
  <c r="AM28" i="4"/>
  <c r="Y28" i="4"/>
  <c r="W28" i="4"/>
  <c r="AL28" i="4"/>
  <c r="X28" i="4"/>
  <c r="AK28" i="4"/>
  <c r="AG28" i="4"/>
  <c r="V28" i="4"/>
  <c r="AO28" i="4"/>
  <c r="AD28" i="4"/>
  <c r="AF28" i="4"/>
  <c r="AE28" i="4"/>
  <c r="AC20" i="4"/>
  <c r="V8" i="4"/>
  <c r="X9" i="4"/>
  <c r="AB21" i="4"/>
  <c r="Z12" i="4"/>
  <c r="AR32" i="4"/>
  <c r="AM32" i="4"/>
  <c r="AO32" i="4"/>
  <c r="AA18" i="4"/>
  <c r="AE15" i="4"/>
  <c r="AP35" i="4"/>
  <c r="X19" i="4"/>
  <c r="AO36" i="4"/>
  <c r="AW36" i="4"/>
  <c r="AK36" i="4"/>
  <c r="AM36" i="4"/>
  <c r="Z10" i="4"/>
  <c r="AM25" i="4"/>
  <c r="Z25" i="4"/>
  <c r="W13" i="4"/>
  <c r="X24" i="4"/>
  <c r="AC24" i="4"/>
  <c r="AB37" i="4"/>
  <c r="AW37" i="4"/>
  <c r="AU37" i="4"/>
  <c r="AB14" i="4"/>
  <c r="AX38" i="4"/>
  <c r="Z38" i="4"/>
  <c r="V38" i="4"/>
  <c r="AU38" i="4"/>
  <c r="Y14" i="4"/>
  <c r="Y20" i="4"/>
  <c r="V6" i="4"/>
  <c r="X26" i="4"/>
  <c r="AC26" i="4"/>
  <c r="AA11" i="4"/>
  <c r="AA22" i="4"/>
  <c r="AB22" i="4"/>
  <c r="X22" i="4"/>
  <c r="AF23" i="4"/>
  <c r="Y9" i="4"/>
  <c r="AK21" i="4"/>
  <c r="V12" i="4"/>
  <c r="AJ32" i="4"/>
  <c r="AC32" i="4"/>
  <c r="AU32" i="4"/>
  <c r="V25" i="4"/>
  <c r="AD15" i="4"/>
  <c r="Y19" i="4"/>
  <c r="AF19" i="4"/>
  <c r="Z36" i="4"/>
  <c r="AH36" i="4"/>
  <c r="AS36" i="4"/>
  <c r="AU36" i="4"/>
  <c r="AL25" i="4"/>
  <c r="AH25" i="4"/>
  <c r="Y13" i="4"/>
  <c r="AG24" i="4"/>
  <c r="AK24" i="4"/>
  <c r="AR37" i="4"/>
  <c r="AJ37" i="4"/>
  <c r="V37" i="4"/>
  <c r="X37" i="4"/>
  <c r="AB12" i="4"/>
  <c r="AI38" i="4"/>
  <c r="AP38" i="4"/>
  <c r="AD38" i="4"/>
  <c r="X38" i="4"/>
  <c r="Z14" i="4"/>
  <c r="AH20" i="4"/>
  <c r="W21" i="4"/>
  <c r="Y26" i="4"/>
  <c r="AK26" i="4"/>
  <c r="Y11" i="4"/>
  <c r="AH22" i="4"/>
  <c r="AF22" i="4"/>
  <c r="AK23" i="4"/>
  <c r="AT34" i="4"/>
  <c r="AD34" i="4"/>
  <c r="AM27" i="4"/>
  <c r="AT41" i="4"/>
  <c r="AD41" i="4"/>
  <c r="AS34" i="4"/>
  <c r="AC34" i="4"/>
  <c r="AS41" i="4"/>
  <c r="AC41" i="4"/>
  <c r="AR34" i="4"/>
  <c r="AB34" i="4"/>
  <c r="AQ27" i="4"/>
  <c r="AC27" i="4"/>
  <c r="W34" i="4"/>
  <c r="AB27" i="4"/>
  <c r="AR41" i="4"/>
  <c r="AB41" i="4"/>
  <c r="AM34" i="4"/>
  <c r="AQ41" i="4"/>
  <c r="AA41" i="4"/>
  <c r="AL34" i="4"/>
  <c r="V34" i="4"/>
  <c r="AL27" i="4"/>
  <c r="AA27" i="4"/>
  <c r="AL41" i="4"/>
  <c r="V41" i="4"/>
  <c r="AK34" i="4"/>
  <c r="AS31" i="4"/>
  <c r="AC31" i="4"/>
  <c r="AE30" i="4"/>
  <c r="AK41" i="4"/>
  <c r="AU35" i="4"/>
  <c r="AE35" i="4"/>
  <c r="AJ34" i="4"/>
  <c r="AJ41" i="4"/>
  <c r="AU34" i="4"/>
  <c r="AE34" i="4"/>
  <c r="AI27" i="4"/>
  <c r="W27" i="4"/>
  <c r="AD14" i="4"/>
  <c r="X31" i="4"/>
  <c r="Y10" i="4"/>
  <c r="AT30" i="4"/>
  <c r="V27" i="4"/>
  <c r="AC14" i="4"/>
  <c r="V9" i="4"/>
  <c r="AD30" i="4"/>
  <c r="AG18" i="4"/>
  <c r="C17" i="4"/>
  <c r="C16" i="4" s="1"/>
  <c r="AK27" i="4"/>
  <c r="AF18" i="4"/>
  <c r="AJ27" i="4"/>
  <c r="W18" i="4"/>
  <c r="W8" i="4"/>
  <c r="AE18" i="4"/>
  <c r="AC15" i="4"/>
  <c r="AN31" i="4"/>
  <c r="AH21" i="4"/>
  <c r="Y18" i="4"/>
  <c r="AB15" i="4"/>
  <c r="AJ25" i="4"/>
  <c r="AN24" i="4"/>
  <c r="AG21" i="4"/>
  <c r="X18" i="4"/>
  <c r="AA15" i="4"/>
  <c r="X8" i="4"/>
  <c r="AY38" i="4"/>
  <c r="AA38" i="4"/>
  <c r="AL38" i="4"/>
  <c r="AF38" i="4"/>
  <c r="AA20" i="4"/>
  <c r="Z20" i="4"/>
  <c r="AF26" i="4"/>
  <c r="AJ26" i="4"/>
  <c r="V26" i="4"/>
  <c r="Z11" i="4"/>
  <c r="AI22" i="4"/>
  <c r="AC22" i="4"/>
  <c r="X10" i="4"/>
  <c r="AL23" i="4"/>
  <c r="AG23" i="4"/>
  <c r="AH27" i="4"/>
  <c r="BD41" i="4"/>
  <c r="AI32" i="4"/>
  <c r="AA35" i="4"/>
  <c r="AI21" i="4"/>
  <c r="AC21" i="4"/>
  <c r="X12" i="4"/>
  <c r="V32" i="4"/>
  <c r="Z32" i="4"/>
  <c r="AF32" i="4"/>
  <c r="AB20" i="4"/>
  <c r="AH18" i="4"/>
  <c r="Y15" i="4"/>
  <c r="V19" i="4"/>
  <c r="AY36" i="4"/>
  <c r="AA36" i="4"/>
  <c r="X36" i="4"/>
  <c r="AD36" i="4"/>
  <c r="V21" i="4"/>
  <c r="AN25" i="4"/>
  <c r="AI25" i="4"/>
  <c r="AR29" i="4"/>
  <c r="AJ29" i="4"/>
  <c r="AB29" i="4"/>
  <c r="Q29" i="4"/>
  <c r="AQ29" i="4"/>
  <c r="AI29" i="4"/>
  <c r="AA29" i="4"/>
  <c r="AP29" i="4"/>
  <c r="AH29" i="4"/>
  <c r="Z29" i="4"/>
  <c r="AS29" i="4"/>
  <c r="AK29" i="4"/>
  <c r="AC29" i="4"/>
  <c r="AN29" i="4"/>
  <c r="X29" i="4"/>
  <c r="AM29" i="4"/>
  <c r="W29" i="4"/>
  <c r="AL29" i="4"/>
  <c r="V29" i="4"/>
  <c r="AG29" i="4"/>
  <c r="AF29" i="4"/>
  <c r="AE29" i="4"/>
  <c r="AO29" i="4"/>
  <c r="Y29" i="4"/>
  <c r="AD29" i="4"/>
  <c r="AH24" i="4"/>
  <c r="W7" i="4"/>
  <c r="AS37" i="4"/>
  <c r="AK37" i="4"/>
  <c r="AL37" i="4"/>
  <c r="AN37" i="4"/>
  <c r="AB38" i="4"/>
  <c r="AQ38" i="4"/>
  <c r="AT38" i="4"/>
  <c r="AN38" i="4"/>
  <c r="AJ20" i="4"/>
  <c r="AI20" i="4"/>
  <c r="AG26" i="4"/>
  <c r="Z26" i="4"/>
  <c r="AD26" i="4"/>
  <c r="AJ22" i="4"/>
  <c r="AL22" i="4"/>
  <c r="AM24" i="4"/>
  <c r="AJ23" i="4"/>
  <c r="Y23" i="4"/>
  <c r="AD21" i="4"/>
  <c r="Y12" i="4"/>
  <c r="AL32" i="4"/>
  <c r="AH32" i="4"/>
  <c r="V14" i="4"/>
  <c r="AD19" i="4"/>
  <c r="AQ36" i="4"/>
  <c r="AF36" i="4"/>
  <c r="AL36" i="4"/>
  <c r="V20" i="4"/>
  <c r="AE25" i="4"/>
  <c r="AD25" i="4"/>
  <c r="AG17" i="4"/>
  <c r="Y17" i="4"/>
  <c r="AD17" i="4"/>
  <c r="AF17" i="4"/>
  <c r="X17" i="4"/>
  <c r="AE17" i="4"/>
  <c r="W17" i="4"/>
  <c r="Z17" i="4"/>
  <c r="V17" i="4"/>
  <c r="AC17" i="4"/>
  <c r="AA17" i="4"/>
  <c r="Q17" i="4"/>
  <c r="AB17" i="4"/>
  <c r="W24" i="4"/>
  <c r="Z37" i="4"/>
  <c r="AH37" i="4"/>
  <c r="BA37" i="4"/>
  <c r="AT37" i="4"/>
  <c r="AV37" i="4"/>
  <c r="AR38" i="4"/>
  <c r="AJ38" i="4"/>
  <c r="Y38" i="4"/>
  <c r="BB38" i="4"/>
  <c r="AV38" i="4"/>
  <c r="W20" i="4"/>
  <c r="AE20" i="4"/>
  <c r="AB26" i="4"/>
  <c r="AN26" i="4"/>
  <c r="AL26" i="4"/>
  <c r="X11" i="4"/>
  <c r="Y22" i="4"/>
  <c r="AD22" i="4"/>
  <c r="Z23" i="4"/>
  <c r="AH23" i="4"/>
  <c r="AW35" i="4"/>
  <c r="AJ35" i="4"/>
  <c r="AI19" i="4"/>
  <c r="AP34" i="4"/>
  <c r="AO35" i="4"/>
  <c r="V30" i="4"/>
  <c r="AP30" i="4"/>
  <c r="AR35" i="4"/>
  <c r="AL39" i="4"/>
  <c r="V24" i="4"/>
  <c r="AS32" i="4"/>
  <c r="X15" i="4"/>
  <c r="V36" i="4"/>
  <c r="Z13" i="4"/>
  <c r="AD37" i="4"/>
  <c r="AH34" i="4"/>
  <c r="AG30" i="4"/>
  <c r="X34" i="4"/>
  <c r="AU41" i="4"/>
  <c r="AN27" i="4"/>
  <c r="AJ31" i="4"/>
  <c r="AI30" i="4"/>
  <c r="AC39" i="4"/>
  <c r="AH19" i="4"/>
  <c r="AW34" i="4"/>
  <c r="AQ34" i="4"/>
  <c r="AX41" i="4"/>
  <c r="BC41" i="4"/>
  <c r="AO41" i="4"/>
  <c r="V31" i="4"/>
  <c r="X35" i="4"/>
  <c r="Y27" i="4"/>
  <c r="AA39" i="4"/>
  <c r="Z39" i="4"/>
  <c r="AR31" i="4"/>
  <c r="AI31" i="4"/>
  <c r="AC30" i="4"/>
  <c r="AQ30" i="4"/>
  <c r="AV35" i="4"/>
  <c r="AQ35" i="4"/>
  <c r="AS35" i="4"/>
  <c r="AK39" i="4"/>
  <c r="W39" i="4"/>
  <c r="AM31" i="4"/>
  <c r="W25" i="4"/>
  <c r="AA12" i="4"/>
  <c r="AA21" i="4"/>
  <c r="AF21" i="4"/>
  <c r="AA32" i="4"/>
  <c r="AP32" i="4"/>
  <c r="AV32" i="4"/>
  <c r="V18" i="4"/>
  <c r="Z15" i="4"/>
  <c r="V13" i="4"/>
  <c r="AC19" i="4"/>
  <c r="AJ36" i="4"/>
  <c r="AB36" i="4"/>
  <c r="AN36" i="4"/>
  <c r="AT36" i="4"/>
  <c r="AK25" i="4"/>
  <c r="Y25" i="4"/>
  <c r="Z19" i="4"/>
  <c r="AF24" i="4"/>
  <c r="Z24" i="4"/>
  <c r="AP37" i="4"/>
  <c r="AX37" i="4"/>
  <c r="Y37" i="4"/>
  <c r="W37" i="4"/>
  <c r="AT33" i="4"/>
  <c r="AL33" i="4"/>
  <c r="AD33" i="4"/>
  <c r="V33" i="4"/>
  <c r="AS33" i="4"/>
  <c r="AK33" i="4"/>
  <c r="AC33" i="4"/>
  <c r="AR33" i="4"/>
  <c r="AJ33" i="4"/>
  <c r="AB33" i="4"/>
  <c r="Q33" i="4"/>
  <c r="AU33" i="4"/>
  <c r="AM33" i="4"/>
  <c r="AE33" i="4"/>
  <c r="W33" i="4"/>
  <c r="AP33" i="4"/>
  <c r="Z33" i="4"/>
  <c r="AO33" i="4"/>
  <c r="Y33" i="4"/>
  <c r="AI33" i="4"/>
  <c r="AN33" i="4"/>
  <c r="X33" i="4"/>
  <c r="AH33" i="4"/>
  <c r="AW33" i="4"/>
  <c r="AG33" i="4"/>
  <c r="AQ33" i="4"/>
  <c r="AA33" i="4"/>
  <c r="AV33" i="4"/>
  <c r="AF33" i="4"/>
  <c r="AC38" i="4"/>
  <c r="AZ38" i="4"/>
  <c r="AG38" i="4"/>
  <c r="W38" i="4"/>
  <c r="X20" i="4"/>
  <c r="AB19" i="4"/>
  <c r="AP26" i="4"/>
  <c r="AI26" i="4"/>
  <c r="W26" i="4"/>
  <c r="V11" i="4"/>
  <c r="Z22" i="4"/>
  <c r="AK22" i="4"/>
  <c r="AA23" i="4"/>
  <c r="AI23" i="4"/>
  <c r="W23" i="4"/>
  <c r="AG39" i="4"/>
  <c r="Z31" i="4"/>
  <c r="AL35" i="4"/>
  <c r="AX39" i="4"/>
  <c r="AE41" i="4"/>
  <c r="X27" i="4"/>
  <c r="AH31" i="4"/>
  <c r="AZ39" i="4"/>
  <c r="AN39" i="4"/>
  <c r="AK32" i="4"/>
  <c r="AB18" i="4"/>
  <c r="AP36" i="4"/>
  <c r="AC25" i="4"/>
  <c r="AF37" i="4"/>
  <c r="AM41" i="4"/>
  <c r="AB39" i="4"/>
  <c r="BA40" i="4"/>
  <c r="AS40" i="4"/>
  <c r="AK40" i="4"/>
  <c r="AC40" i="4"/>
  <c r="AZ40" i="4"/>
  <c r="AR40" i="4"/>
  <c r="AJ40" i="4"/>
  <c r="AB40" i="4"/>
  <c r="Q40" i="4"/>
  <c r="AY40" i="4"/>
  <c r="AQ40" i="4"/>
  <c r="AI40" i="4"/>
  <c r="AA40" i="4"/>
  <c r="BB40" i="4"/>
  <c r="AT40" i="4"/>
  <c r="AL40" i="4"/>
  <c r="AD40" i="4"/>
  <c r="V40" i="4"/>
  <c r="BC40" i="4"/>
  <c r="AM40" i="4"/>
  <c r="W40" i="4"/>
  <c r="AX40" i="4"/>
  <c r="AH40" i="4"/>
  <c r="AW40" i="4"/>
  <c r="AG40" i="4"/>
  <c r="AV40" i="4"/>
  <c r="AF40" i="4"/>
  <c r="AU40" i="4"/>
  <c r="AE40" i="4"/>
  <c r="AP40" i="4"/>
  <c r="Z40" i="4"/>
  <c r="AO40" i="4"/>
  <c r="Y40" i="4"/>
  <c r="BD40" i="4"/>
  <c r="BD39" i="4" s="1"/>
  <c r="R39" i="4" s="1"/>
  <c r="AN40" i="4"/>
  <c r="X40" i="4"/>
  <c r="AD31" i="4"/>
  <c r="AJ39" i="4"/>
  <c r="AC35" i="4"/>
  <c r="AV39" i="4"/>
  <c r="AT39" i="4"/>
  <c r="Z35" i="4"/>
  <c r="AT31" i="4"/>
  <c r="W14" i="4"/>
  <c r="Z34" i="4"/>
  <c r="AG41" i="4"/>
  <c r="AQ39" i="4"/>
  <c r="AA31" i="4"/>
  <c r="AK35" i="4"/>
  <c r="AN32" i="4"/>
  <c r="AO34" i="4"/>
  <c r="X41" i="4"/>
  <c r="AN30" i="4"/>
  <c r="AG27" i="4"/>
  <c r="AM35" i="4"/>
  <c r="Y31" i="4"/>
  <c r="AQ31" i="4"/>
  <c r="AF35" i="4"/>
  <c r="AY35" i="4"/>
  <c r="AY39" i="4"/>
  <c r="AS39" i="4"/>
  <c r="AE39" i="4"/>
  <c r="W31" i="4"/>
  <c r="AE24" i="4"/>
  <c r="W10" i="4"/>
  <c r="AJ21" i="4"/>
  <c r="AA19" i="4"/>
  <c r="AD32" i="4"/>
  <c r="AQ32" i="4"/>
  <c r="W32" i="4"/>
  <c r="Y32" i="4"/>
  <c r="AD18" i="4"/>
  <c r="V15" i="4"/>
  <c r="V10" i="4"/>
  <c r="W19" i="4"/>
  <c r="AZ36" i="4"/>
  <c r="AR36" i="4"/>
  <c r="AV36" i="4"/>
  <c r="W36" i="4"/>
  <c r="X25" i="4"/>
  <c r="AG25" i="4"/>
  <c r="AA13" i="4"/>
  <c r="AA24" i="4"/>
  <c r="AI24" i="4"/>
  <c r="AA37" i="4"/>
  <c r="AI37" i="4"/>
  <c r="AG37" i="4"/>
  <c r="AE37" i="4"/>
  <c r="AE21" i="4"/>
  <c r="AS38" i="4"/>
  <c r="AK38" i="4"/>
  <c r="AO38" i="4"/>
  <c r="AE38" i="4"/>
  <c r="AA14" i="4"/>
  <c r="AG20" i="4"/>
  <c r="AC13" i="4"/>
  <c r="AA26" i="4"/>
  <c r="AE26" i="4"/>
  <c r="W11" i="4"/>
  <c r="W22" i="4"/>
  <c r="V22" i="4"/>
  <c r="AB23" i="4"/>
  <c r="AD23" i="4"/>
  <c r="AE23" i="4"/>
  <c r="AV41" i="4"/>
  <c r="AE31" i="4"/>
  <c r="AR30" i="4"/>
  <c r="BC39" i="4"/>
  <c r="BC38" i="4" s="1"/>
  <c r="R38" i="4" s="1"/>
  <c r="Z41" i="4"/>
  <c r="AR39" i="4"/>
  <c r="AP27" i="4"/>
  <c r="AG35" i="4"/>
  <c r="AT35" i="4"/>
  <c r="AH39" i="4"/>
  <c r="W12" i="4"/>
  <c r="AD24" i="4"/>
  <c r="AI36" i="4"/>
  <c r="AB24" i="4"/>
  <c r="AA25" i="4"/>
  <c r="V7" i="4"/>
  <c r="AC37" i="4"/>
  <c r="AF34" i="4"/>
  <c r="Y41" i="4"/>
  <c r="AF27" i="4"/>
  <c r="AB31" i="4"/>
  <c r="AA30" i="4"/>
  <c r="AP41" i="4"/>
  <c r="AN35" i="4"/>
  <c r="AB13" i="4"/>
  <c r="AC18" i="4"/>
  <c r="AI34" i="4"/>
  <c r="AZ41" i="4"/>
  <c r="AW41" i="4"/>
  <c r="AK31" i="4"/>
  <c r="AX35" i="4"/>
  <c r="AK30" i="4"/>
  <c r="AG34" i="4"/>
  <c r="AA34" i="4"/>
  <c r="BA41" i="4"/>
  <c r="AF41" i="4"/>
  <c r="BE41" i="4"/>
  <c r="BE40" i="4" s="1"/>
  <c r="R40" i="4" s="1"/>
  <c r="X30" i="4"/>
  <c r="AM30" i="4"/>
  <c r="AO27" i="4"/>
  <c r="W35" i="4"/>
  <c r="AH35" i="4"/>
  <c r="AG31" i="4"/>
  <c r="AO39" i="4"/>
  <c r="AS30" i="4"/>
  <c r="AB30" i="4"/>
  <c r="V35" i="4"/>
  <c r="AI39" i="4"/>
  <c r="BA39" i="4"/>
  <c r="AM39" i="4"/>
  <c r="Y30" i="4"/>
  <c r="Y21" i="4"/>
  <c r="W9" i="4"/>
  <c r="Z21" i="4"/>
  <c r="AD16" i="4"/>
  <c r="V16" i="4"/>
  <c r="AC16" i="4"/>
  <c r="AB16" i="4"/>
  <c r="Q16" i="4"/>
  <c r="AE16" i="4"/>
  <c r="W16" i="4"/>
  <c r="AA16" i="4"/>
  <c r="X16" i="4"/>
  <c r="AF16" i="4"/>
  <c r="Z16" i="4"/>
  <c r="Y16" i="4"/>
  <c r="AT32" i="4"/>
  <c r="AB32" i="4"/>
  <c r="AE32" i="4"/>
  <c r="AG32" i="4"/>
  <c r="Z18" i="4"/>
  <c r="W15" i="4"/>
  <c r="AE19" i="4"/>
  <c r="Y36" i="4"/>
  <c r="AG36" i="4"/>
  <c r="AC36" i="4"/>
  <c r="AE36" i="4"/>
  <c r="AB25" i="4"/>
  <c r="AO25" i="4"/>
  <c r="X13" i="4"/>
  <c r="AL24" i="4"/>
  <c r="AJ24" i="4"/>
  <c r="AQ37" i="4"/>
  <c r="AY37" i="4"/>
  <c r="AO37" i="4"/>
  <c r="AM37" i="4"/>
  <c r="AD20" i="4"/>
  <c r="AH38" i="4"/>
  <c r="BA38" i="4"/>
  <c r="AW38" i="4"/>
  <c r="AM38" i="4"/>
  <c r="X14" i="4"/>
  <c r="AF20" i="4"/>
  <c r="AH26" i="4"/>
  <c r="AO26" i="4"/>
  <c r="AM26" i="4"/>
  <c r="AF25" i="4"/>
  <c r="AG22" i="4"/>
  <c r="AE22" i="4"/>
  <c r="AC23" i="4"/>
  <c r="V23" i="4"/>
  <c r="AM23" i="4"/>
  <c r="Q6" i="2"/>
  <c r="Q8" i="2"/>
  <c r="Q5" i="4" l="1"/>
  <c r="AJ19" i="4"/>
  <c r="R19" i="4" s="1"/>
  <c r="AU30" i="4"/>
  <c r="R30" i="4" s="1"/>
  <c r="X7" i="4"/>
  <c r="R7" i="4" s="1"/>
  <c r="W6" i="4"/>
  <c r="R6" i="4" s="1"/>
  <c r="AS28" i="4"/>
  <c r="R28" i="4" s="1"/>
  <c r="AO24" i="4"/>
  <c r="R24" i="4" s="1"/>
  <c r="BA36" i="4"/>
  <c r="R36" i="4" s="1"/>
  <c r="AG16" i="4"/>
  <c r="R16" i="4" s="1"/>
  <c r="AL21" i="4"/>
  <c r="R21" i="4" s="1"/>
  <c r="AD13" i="4"/>
  <c r="R13" i="4" s="1"/>
  <c r="AA10" i="4"/>
  <c r="R10" i="4" s="1"/>
  <c r="AX33" i="4"/>
  <c r="R33" i="4" s="1"/>
  <c r="AN23" i="4"/>
  <c r="R23" i="4" s="1"/>
  <c r="AF15" i="4"/>
  <c r="R15" i="4" s="1"/>
  <c r="AC12" i="4"/>
  <c r="R12" i="4" s="1"/>
  <c r="AZ35" i="4"/>
  <c r="R35" i="4" s="1"/>
  <c r="AW32" i="4"/>
  <c r="R32" i="4" s="1"/>
  <c r="AH17" i="4"/>
  <c r="R17" i="4" s="1"/>
  <c r="AK20" i="4"/>
  <c r="R20" i="4" s="1"/>
  <c r="AE14" i="4"/>
  <c r="R14" i="4" s="1"/>
  <c r="AM22" i="4"/>
  <c r="R22" i="4" s="1"/>
  <c r="BB37" i="4"/>
  <c r="R37" i="4" s="1"/>
  <c r="AV31" i="4"/>
  <c r="R31" i="4" s="1"/>
  <c r="AI18" i="4"/>
  <c r="R18" i="4" s="1"/>
  <c r="AQ26" i="4"/>
  <c r="R26" i="4" s="1"/>
  <c r="Y8" i="4"/>
  <c r="R8" i="4" s="1"/>
  <c r="V5" i="4"/>
  <c r="R5" i="4" s="1"/>
  <c r="Z9" i="4"/>
  <c r="R9" i="4" s="1"/>
  <c r="AR27" i="4"/>
  <c r="R27" i="4" s="1"/>
  <c r="AP25" i="4"/>
  <c r="R25" i="4" s="1"/>
  <c r="AY34" i="4"/>
  <c r="R34" i="4" s="1"/>
  <c r="AT29" i="4"/>
  <c r="R29" i="4" s="1"/>
  <c r="AB11" i="4"/>
  <c r="R11" i="4" s="1"/>
  <c r="Q9" i="2"/>
  <c r="Q10" i="2" l="1"/>
  <c r="Q11" i="2" l="1"/>
  <c r="Q12" i="2" l="1"/>
  <c r="Q13" i="2" l="1"/>
  <c r="Q14" i="2" l="1"/>
  <c r="Q15" i="2" l="1"/>
  <c r="Q16" i="2" l="1"/>
  <c r="Q17" i="2" l="1"/>
  <c r="Q18" i="2" l="1"/>
  <c r="Q19" i="2" l="1"/>
  <c r="Q20" i="2" l="1"/>
  <c r="Q21" i="2" l="1"/>
  <c r="Q22" i="2" l="1"/>
  <c r="Q23" i="2" l="1"/>
  <c r="Q24" i="2" l="1"/>
  <c r="Q25" i="2" l="1"/>
  <c r="Q26" i="2" l="1"/>
  <c r="Q27" i="2" l="1"/>
  <c r="Q28" i="2" l="1"/>
  <c r="Q29" i="2" l="1"/>
  <c r="Q30" i="2" l="1"/>
  <c r="Q31" i="2" l="1"/>
  <c r="Q32" i="2" l="1"/>
  <c r="Q33" i="2" l="1"/>
  <c r="Q34" i="2" l="1"/>
  <c r="Q35" i="2" l="1"/>
  <c r="Q36" i="2" l="1"/>
  <c r="Q37" i="2" l="1"/>
  <c r="Q38" i="2" l="1"/>
  <c r="Q39" i="2" l="1"/>
  <c r="Q40" i="2" l="1"/>
  <c r="Q41" i="2" l="1"/>
  <c r="Q5" i="2" s="1"/>
  <c r="P1" i="2"/>
  <c r="AM28" i="2" l="1"/>
  <c r="AR28" i="2"/>
  <c r="AD28" i="2"/>
  <c r="V28" i="2"/>
  <c r="AE28" i="2"/>
  <c r="AN28" i="2"/>
  <c r="Y28" i="2"/>
  <c r="AH28" i="2"/>
  <c r="AC28" i="2"/>
  <c r="X28" i="2"/>
  <c r="Z28" i="2"/>
  <c r="AQ28" i="2"/>
  <c r="AF28" i="2"/>
  <c r="AP28" i="2"/>
  <c r="AO28" i="2"/>
  <c r="AG28" i="2"/>
  <c r="AJ28" i="2"/>
  <c r="AK28" i="2"/>
  <c r="AL28" i="2"/>
  <c r="AB28" i="2"/>
  <c r="AI28" i="2"/>
  <c r="W28" i="2"/>
  <c r="AA28" i="2"/>
  <c r="AJ41" i="2"/>
  <c r="AO41" i="2"/>
  <c r="X41" i="2"/>
  <c r="AK41" i="2"/>
  <c r="V41" i="2"/>
  <c r="AF35" i="2"/>
  <c r="AS35" i="2"/>
  <c r="AD35" i="2"/>
  <c r="Z35" i="2"/>
  <c r="AA27" i="2"/>
  <c r="AP27" i="2"/>
  <c r="W27" i="2"/>
  <c r="AE30" i="2"/>
  <c r="AN30" i="2"/>
  <c r="AP30" i="2"/>
  <c r="X12" i="2"/>
  <c r="Z18" i="2"/>
  <c r="W18" i="2"/>
  <c r="Y24" i="2"/>
  <c r="AB24" i="2"/>
  <c r="V16" i="2"/>
  <c r="X10" i="2"/>
  <c r="AH22" i="2"/>
  <c r="AG22" i="2"/>
  <c r="AE29" i="2"/>
  <c r="AC29" i="2"/>
  <c r="W29" i="2"/>
  <c r="AT31" i="2"/>
  <c r="AC31" i="2"/>
  <c r="AJ31" i="2"/>
  <c r="AH36" i="2"/>
  <c r="AQ36" i="2"/>
  <c r="AZ36" i="2"/>
  <c r="AN36" i="2"/>
  <c r="AY38" i="2"/>
  <c r="AX38" i="2"/>
  <c r="BB38" i="2"/>
  <c r="W38" i="2"/>
  <c r="AO25" i="2"/>
  <c r="W25" i="2"/>
  <c r="AB25" i="2"/>
  <c r="W20" i="2"/>
  <c r="Y20" i="2"/>
  <c r="AX37" i="2"/>
  <c r="V37" i="2"/>
  <c r="BA37" i="2"/>
  <c r="AJ37" i="2"/>
  <c r="AD14" i="2"/>
  <c r="AB19" i="2"/>
  <c r="W19" i="2"/>
  <c r="X17" i="2"/>
  <c r="W15" i="2"/>
  <c r="AA13" i="2"/>
  <c r="AO39" i="2"/>
  <c r="X39" i="2"/>
  <c r="AW39" i="2"/>
  <c r="AZ39" i="2"/>
  <c r="AM39" i="2"/>
  <c r="AS34" i="2"/>
  <c r="AV34" i="2"/>
  <c r="AG34" i="2"/>
  <c r="AU34" i="2"/>
  <c r="AA23" i="2"/>
  <c r="AL23" i="2"/>
  <c r="AP33" i="2"/>
  <c r="AH33" i="2"/>
  <c r="AL33" i="2"/>
  <c r="AA11" i="2"/>
  <c r="AM32" i="2"/>
  <c r="AV32" i="2"/>
  <c r="V32" i="2"/>
  <c r="AJ32" i="2"/>
  <c r="AA21" i="2"/>
  <c r="AJ21" i="2"/>
  <c r="AO40" i="2"/>
  <c r="AB40" i="2"/>
  <c r="AL40" i="2"/>
  <c r="AQ40" i="2"/>
  <c r="AJ26" i="2"/>
  <c r="AI26" i="2"/>
  <c r="Z26" i="2"/>
  <c r="AD19" i="2"/>
  <c r="Y15" i="2"/>
  <c r="AI39" i="2"/>
  <c r="AE39" i="2"/>
  <c r="AS41" i="2"/>
  <c r="AX41" i="2"/>
  <c r="AL41" i="2"/>
  <c r="AD41" i="2"/>
  <c r="AY41" i="2"/>
  <c r="AG35" i="2"/>
  <c r="AY35" i="2"/>
  <c r="AH35" i="2"/>
  <c r="X35" i="2"/>
  <c r="AL27" i="2"/>
  <c r="AI27" i="2"/>
  <c r="AH27" i="2"/>
  <c r="AH30" i="2"/>
  <c r="AC30" i="2"/>
  <c r="AS30" i="2"/>
  <c r="AA12" i="2"/>
  <c r="AG18" i="2"/>
  <c r="AM24" i="2"/>
  <c r="V24" i="2"/>
  <c r="AE24" i="2"/>
  <c r="AF16" i="2"/>
  <c r="W10" i="2"/>
  <c r="AL22" i="2"/>
  <c r="AF22" i="2"/>
  <c r="AH29" i="2"/>
  <c r="AO29" i="2"/>
  <c r="Y29" i="2"/>
  <c r="AK31" i="2"/>
  <c r="Z31" i="2"/>
  <c r="AL31" i="2"/>
  <c r="AU36" i="2"/>
  <c r="AB36" i="2"/>
  <c r="AI36" i="2"/>
  <c r="V36" i="2"/>
  <c r="AK38" i="2"/>
  <c r="AJ38" i="2"/>
  <c r="AP38" i="2"/>
  <c r="AN38" i="2"/>
  <c r="AM25" i="2"/>
  <c r="X25" i="2"/>
  <c r="V25" i="2"/>
  <c r="AI20" i="2"/>
  <c r="X20" i="2"/>
  <c r="AF37" i="2"/>
  <c r="AM37" i="2"/>
  <c r="AN37" i="2"/>
  <c r="AB37" i="2"/>
  <c r="Z14" i="2"/>
  <c r="AG17" i="2"/>
  <c r="V17" i="2"/>
  <c r="Z13" i="2"/>
  <c r="BB39" i="2"/>
  <c r="AZ41" i="2"/>
  <c r="AA41" i="2"/>
  <c r="AE41" i="2"/>
  <c r="AW41" i="2"/>
  <c r="AV41" i="2"/>
  <c r="AV35" i="2"/>
  <c r="Y35" i="2"/>
  <c r="AN35" i="2"/>
  <c r="AE35" i="2"/>
  <c r="AJ27" i="2"/>
  <c r="AM27" i="2"/>
  <c r="AC27" i="2"/>
  <c r="AB30" i="2"/>
  <c r="Z30" i="2"/>
  <c r="AA30" i="2"/>
  <c r="Z12" i="2"/>
  <c r="AE18" i="2"/>
  <c r="AC24" i="2"/>
  <c r="W24" i="2"/>
  <c r="AF24" i="2"/>
  <c r="AD16" i="2"/>
  <c r="Z10" i="2"/>
  <c r="AA22" i="2"/>
  <c r="AJ22" i="2"/>
  <c r="AF29" i="2"/>
  <c r="AJ29" i="2"/>
  <c r="AB29" i="2"/>
  <c r="AR31" i="2"/>
  <c r="AB31" i="2"/>
  <c r="AP31" i="2"/>
  <c r="AX36" i="2"/>
  <c r="W36" i="2"/>
  <c r="AM36" i="2"/>
  <c r="AA36" i="2"/>
  <c r="AR38" i="2"/>
  <c r="AL38" i="2"/>
  <c r="AQ38" i="2"/>
  <c r="AA38" i="2"/>
  <c r="AC25" i="2"/>
  <c r="AK25" i="2"/>
  <c r="AG25" i="2"/>
  <c r="AA20" i="2"/>
  <c r="AK37" i="2"/>
  <c r="AG37" i="2"/>
  <c r="AP37" i="2"/>
  <c r="Y37" i="2"/>
  <c r="AC14" i="2"/>
  <c r="AB14" i="2"/>
  <c r="Z19" i="2"/>
  <c r="AC17" i="2"/>
  <c r="AD17" i="2"/>
  <c r="V15" i="2"/>
  <c r="V13" i="2"/>
  <c r="AT39" i="2"/>
  <c r="BD41" i="2"/>
  <c r="W41" i="2"/>
  <c r="AF41" i="2"/>
  <c r="BE41" i="2"/>
  <c r="BE40" i="2" s="1"/>
  <c r="R40" i="2" s="1"/>
  <c r="S40" i="2" s="1"/>
  <c r="BB41" i="2"/>
  <c r="AW35" i="2"/>
  <c r="W35" i="2"/>
  <c r="AO35" i="2"/>
  <c r="AC35" i="2"/>
  <c r="AQ27" i="2"/>
  <c r="AK27" i="2"/>
  <c r="X27" i="2"/>
  <c r="Y30" i="2"/>
  <c r="AJ30" i="2"/>
  <c r="AM30" i="2"/>
  <c r="V12" i="2"/>
  <c r="AF18" i="2"/>
  <c r="AI24" i="2"/>
  <c r="AA24" i="2"/>
  <c r="Z24" i="2"/>
  <c r="AB16" i="2"/>
  <c r="V10" i="2"/>
  <c r="Y22" i="2"/>
  <c r="W22" i="2"/>
  <c r="AG29" i="2"/>
  <c r="AL29" i="2"/>
  <c r="AS29" i="2"/>
  <c r="AD31" i="2"/>
  <c r="Y31" i="2"/>
  <c r="AM41" i="2"/>
  <c r="AG41" i="2"/>
  <c r="AT41" i="2"/>
  <c r="AR41" i="2"/>
  <c r="Y9" i="2"/>
  <c r="AA35" i="2"/>
  <c r="AI35" i="2"/>
  <c r="AP41" i="2"/>
  <c r="BC41" i="2"/>
  <c r="AH41" i="2"/>
  <c r="AJ35" i="2"/>
  <c r="AB35" i="2"/>
  <c r="AD27" i="2"/>
  <c r="X30" i="2"/>
  <c r="AQ30" i="2"/>
  <c r="Y18" i="2"/>
  <c r="X24" i="2"/>
  <c r="Z16" i="2"/>
  <c r="X22" i="2"/>
  <c r="AA29" i="2"/>
  <c r="X29" i="2"/>
  <c r="AF31" i="2"/>
  <c r="AE36" i="2"/>
  <c r="AT36" i="2"/>
  <c r="AO36" i="2"/>
  <c r="AH38" i="2"/>
  <c r="AM38" i="2"/>
  <c r="AJ25" i="2"/>
  <c r="Y25" i="2"/>
  <c r="AC20" i="2"/>
  <c r="AH37" i="2"/>
  <c r="AS37" i="2"/>
  <c r="AC37" i="2"/>
  <c r="AA19" i="2"/>
  <c r="AE17" i="2"/>
  <c r="X15" i="2"/>
  <c r="X13" i="2"/>
  <c r="AD39" i="2"/>
  <c r="V39" i="2"/>
  <c r="BC39" i="2"/>
  <c r="AQ34" i="2"/>
  <c r="AR34" i="2"/>
  <c r="AN34" i="2"/>
  <c r="AI23" i="2"/>
  <c r="V23" i="2"/>
  <c r="V6" i="2"/>
  <c r="AB33" i="2"/>
  <c r="AG33" i="2"/>
  <c r="AR33" i="2"/>
  <c r="V7" i="2"/>
  <c r="AD32" i="2"/>
  <c r="Y32" i="2"/>
  <c r="AD21" i="2"/>
  <c r="X21" i="2"/>
  <c r="BC40" i="2"/>
  <c r="AU40" i="2"/>
  <c r="AJ40" i="2"/>
  <c r="AZ40" i="2"/>
  <c r="AM26" i="2"/>
  <c r="AN26" i="2"/>
  <c r="AB13" i="2"/>
  <c r="AV39" i="2"/>
  <c r="AW34" i="2"/>
  <c r="AE34" i="2"/>
  <c r="AH23" i="2"/>
  <c r="AJ33" i="2"/>
  <c r="AK33" i="2"/>
  <c r="AE33" i="2"/>
  <c r="AP32" i="2"/>
  <c r="W32" i="2"/>
  <c r="AE32" i="2"/>
  <c r="AE21" i="2"/>
  <c r="V21" i="2"/>
  <c r="AC40" i="2"/>
  <c r="AW40" i="2"/>
  <c r="AX40" i="2"/>
  <c r="AC26" i="2"/>
  <c r="Y26" i="2"/>
  <c r="Z11" i="2"/>
  <c r="AH32" i="2"/>
  <c r="AH21" i="2"/>
  <c r="AN40" i="2"/>
  <c r="X40" i="2"/>
  <c r="AG26" i="2"/>
  <c r="BA41" i="2"/>
  <c r="V18" i="2"/>
  <c r="AB22" i="2"/>
  <c r="AI31" i="2"/>
  <c r="AR36" i="2"/>
  <c r="AF25" i="2"/>
  <c r="AE20" i="2"/>
  <c r="AY37" i="2"/>
  <c r="AA17" i="2"/>
  <c r="AJ39" i="2"/>
  <c r="AX34" i="2"/>
  <c r="X23" i="2"/>
  <c r="W33" i="2"/>
  <c r="AN32" i="2"/>
  <c r="AB21" i="2"/>
  <c r="V40" i="2"/>
  <c r="AO26" i="2"/>
  <c r="AJ24" i="2"/>
  <c r="AP29" i="2"/>
  <c r="AW36" i="2"/>
  <c r="AW38" i="2"/>
  <c r="AH20" i="2"/>
  <c r="X37" i="2"/>
  <c r="AB17" i="2"/>
  <c r="AL39" i="2"/>
  <c r="AM34" i="2"/>
  <c r="W23" i="2"/>
  <c r="AV33" i="2"/>
  <c r="AO32" i="2"/>
  <c r="AG21" i="2"/>
  <c r="AE40" i="2"/>
  <c r="AD40" i="2"/>
  <c r="AC41" i="2"/>
  <c r="AO30" i="2"/>
  <c r="AK22" i="2"/>
  <c r="AH31" i="2"/>
  <c r="AL36" i="2"/>
  <c r="Z38" i="2"/>
  <c r="AF20" i="2"/>
  <c r="W37" i="2"/>
  <c r="Z17" i="2"/>
  <c r="AA39" i="2"/>
  <c r="AK34" i="2"/>
  <c r="AC23" i="2"/>
  <c r="AA33" i="2"/>
  <c r="AI32" i="2"/>
  <c r="AC21" i="2"/>
  <c r="AV40" i="2"/>
  <c r="V26" i="2"/>
  <c r="AE16" i="2"/>
  <c r="AM31" i="2"/>
  <c r="AC36" i="2"/>
  <c r="AH25" i="2"/>
  <c r="AO37" i="2"/>
  <c r="Y17" i="2"/>
  <c r="AQ39" i="2"/>
  <c r="AD34" i="2"/>
  <c r="AO33" i="2"/>
  <c r="AC33" i="2"/>
  <c r="AU32" i="2"/>
  <c r="AM40" i="2"/>
  <c r="AA40" i="2"/>
  <c r="AP40" i="2"/>
  <c r="AP26" i="2"/>
  <c r="AN41" i="2"/>
  <c r="AQ41" i="2"/>
  <c r="AM35" i="2"/>
  <c r="AP35" i="2"/>
  <c r="AB27" i="2"/>
  <c r="AG30" i="2"/>
  <c r="AB12" i="2"/>
  <c r="AA18" i="2"/>
  <c r="AN24" i="2"/>
  <c r="AA16" i="2"/>
  <c r="V22" i="2"/>
  <c r="Z29" i="2"/>
  <c r="AN31" i="2"/>
  <c r="AG31" i="2"/>
  <c r="AF36" i="2"/>
  <c r="Z36" i="2"/>
  <c r="Y36" i="2"/>
  <c r="AU38" i="2"/>
  <c r="AG38" i="2"/>
  <c r="AN25" i="2"/>
  <c r="AA25" i="2"/>
  <c r="AD20" i="2"/>
  <c r="AU37" i="2"/>
  <c r="AT37" i="2"/>
  <c r="W14" i="2"/>
  <c r="AI19" i="2"/>
  <c r="W17" i="2"/>
  <c r="AC15" i="2"/>
  <c r="AF39" i="2"/>
  <c r="AP39" i="2"/>
  <c r="AB34" i="2"/>
  <c r="AK23" i="2"/>
  <c r="V33" i="2"/>
  <c r="BA40" i="2"/>
  <c r="W40" i="2"/>
  <c r="AA26" i="2"/>
  <c r="V9" i="2"/>
  <c r="AF30" i="2"/>
  <c r="Y10" i="2"/>
  <c r="AE31" i="2"/>
  <c r="X38" i="2"/>
  <c r="AW37" i="2"/>
  <c r="AH19" i="2"/>
  <c r="AN39" i="2"/>
  <c r="AB39" i="2"/>
  <c r="AT34" i="2"/>
  <c r="AW33" i="2"/>
  <c r="W11" i="2"/>
  <c r="AA32" i="2"/>
  <c r="AF21" i="2"/>
  <c r="AR40" i="2"/>
  <c r="X26" i="2"/>
  <c r="AC16" i="2"/>
  <c r="AC22" i="2"/>
  <c r="AQ31" i="2"/>
  <c r="AT38" i="2"/>
  <c r="AV38" i="2"/>
  <c r="AJ20" i="2"/>
  <c r="AC19" i="2"/>
  <c r="AY39" i="2"/>
  <c r="W8" i="2"/>
  <c r="Z34" i="2"/>
  <c r="AF23" i="2"/>
  <c r="Z33" i="2"/>
  <c r="X32" i="2"/>
  <c r="W21" i="2"/>
  <c r="AH40" i="2"/>
  <c r="AD26" i="2"/>
  <c r="V35" i="2"/>
  <c r="AK30" i="2"/>
  <c r="X16" i="2"/>
  <c r="AQ29" i="2"/>
  <c r="AJ36" i="2"/>
  <c r="AZ38" i="2"/>
  <c r="AR37" i="2"/>
  <c r="AA14" i="2"/>
  <c r="AE15" i="2"/>
  <c r="AC39" i="2"/>
  <c r="AP34" i="2"/>
  <c r="V34" i="2"/>
  <c r="AN33" i="2"/>
  <c r="X11" i="2"/>
  <c r="AL32" i="2"/>
  <c r="AF40" i="2"/>
  <c r="AF26" i="2"/>
  <c r="AD22" i="2"/>
  <c r="AP36" i="2"/>
  <c r="Y38" i="2"/>
  <c r="AD37" i="2"/>
  <c r="X19" i="2"/>
  <c r="AR39" i="2"/>
  <c r="X8" i="2"/>
  <c r="Y34" i="2"/>
  <c r="Z23" i="2"/>
  <c r="Y11" i="2"/>
  <c r="AS32" i="2"/>
  <c r="AY40" i="2"/>
  <c r="AB26" i="2"/>
  <c r="Y21" i="2"/>
  <c r="AK40" i="2"/>
  <c r="AU41" i="2"/>
  <c r="Z41" i="2"/>
  <c r="AR35" i="2"/>
  <c r="AF27" i="2"/>
  <c r="V27" i="2"/>
  <c r="V30" i="2"/>
  <c r="W12" i="2"/>
  <c r="X18" i="2"/>
  <c r="AH24" i="2"/>
  <c r="Y16" i="2"/>
  <c r="Z22" i="2"/>
  <c r="V29" i="2"/>
  <c r="AO31" i="2"/>
  <c r="V31" i="2"/>
  <c r="AG36" i="2"/>
  <c r="AY36" i="2"/>
  <c r="AD36" i="2"/>
  <c r="AC38" i="2"/>
  <c r="AB38" i="2"/>
  <c r="AE25" i="2"/>
  <c r="AD25" i="2"/>
  <c r="Z20" i="2"/>
  <c r="AV37" i="2"/>
  <c r="AI37" i="2"/>
  <c r="V14" i="2"/>
  <c r="Y19" i="2"/>
  <c r="AF17" i="2"/>
  <c r="AB15" i="2"/>
  <c r="W13" i="2"/>
  <c r="Y39" i="2"/>
  <c r="AS39" i="2"/>
  <c r="AU39" i="2"/>
  <c r="AJ34" i="2"/>
  <c r="AA34" i="2"/>
  <c r="AF34" i="2"/>
  <c r="AD23" i="2"/>
  <c r="AG23" i="2"/>
  <c r="AS33" i="2"/>
  <c r="AD33" i="2"/>
  <c r="AF33" i="2"/>
  <c r="AC32" i="2"/>
  <c r="AF32" i="2"/>
  <c r="AI21" i="2"/>
  <c r="Z40" i="2"/>
  <c r="AK35" i="2"/>
  <c r="AG27" i="2"/>
  <c r="AN27" i="2"/>
  <c r="Y12" i="2"/>
  <c r="AG24" i="2"/>
  <c r="AN29" i="2"/>
  <c r="AV36" i="2"/>
  <c r="AO38" i="2"/>
  <c r="V20" i="2"/>
  <c r="Y14" i="2"/>
  <c r="AA15" i="2"/>
  <c r="AH39" i="2"/>
  <c r="AH34" i="2"/>
  <c r="AE23" i="2"/>
  <c r="AT33" i="2"/>
  <c r="AR32" i="2"/>
  <c r="BD40" i="2"/>
  <c r="BD39" i="2" s="1"/>
  <c r="R39" i="2" s="1"/>
  <c r="S39" i="2" s="1"/>
  <c r="AS40" i="2"/>
  <c r="AB18" i="2"/>
  <c r="AI22" i="2"/>
  <c r="X31" i="2"/>
  <c r="AK36" i="2"/>
  <c r="AL25" i="2"/>
  <c r="AA37" i="2"/>
  <c r="X14" i="2"/>
  <c r="Z15" i="2"/>
  <c r="AX39" i="2"/>
  <c r="X34" i="2"/>
  <c r="AM33" i="2"/>
  <c r="V11" i="2"/>
  <c r="AQ32" i="2"/>
  <c r="AI40" i="2"/>
  <c r="AE26" i="2"/>
  <c r="X9" i="2"/>
  <c r="Z27" i="2"/>
  <c r="AH18" i="2"/>
  <c r="AL24" i="2"/>
  <c r="AK29" i="2"/>
  <c r="AS31" i="2"/>
  <c r="BA38" i="2"/>
  <c r="AI25" i="2"/>
  <c r="Z37" i="2"/>
  <c r="AE19" i="2"/>
  <c r="AK39" i="2"/>
  <c r="V8" i="2"/>
  <c r="AB23" i="2"/>
  <c r="AI33" i="2"/>
  <c r="AG32" i="2"/>
  <c r="Z21" i="2"/>
  <c r="AT40" i="2"/>
  <c r="AL26" i="2"/>
  <c r="AK24" i="2"/>
  <c r="W31" i="2"/>
  <c r="V38" i="2"/>
  <c r="AG20" i="2"/>
  <c r="AZ37" i="2"/>
  <c r="AC13" i="2"/>
  <c r="W39" i="2"/>
  <c r="AC34" i="2"/>
  <c r="AM23" i="2"/>
  <c r="X33" i="2"/>
  <c r="AT32" i="2"/>
  <c r="AK21" i="2"/>
  <c r="Y40" i="2"/>
  <c r="W26" i="2"/>
  <c r="AG40" i="2"/>
  <c r="AH26" i="2"/>
  <c r="AI38" i="2"/>
  <c r="AB41" i="2"/>
  <c r="W9" i="2"/>
  <c r="AU35" i="2"/>
  <c r="Y27" i="2"/>
  <c r="AI30" i="2"/>
  <c r="AL30" i="2"/>
  <c r="Y41" i="2"/>
  <c r="AL35" i="2"/>
  <c r="AT35" i="2"/>
  <c r="AO27" i="2"/>
  <c r="AR30" i="2"/>
  <c r="AT30" i="2"/>
  <c r="AC18" i="2"/>
  <c r="AR29" i="2"/>
  <c r="AI29" i="2"/>
  <c r="AD38" i="2"/>
  <c r="AF19" i="2"/>
  <c r="AK26" i="2"/>
  <c r="AI41" i="2"/>
  <c r="AQ35" i="2"/>
  <c r="AX35" i="2"/>
  <c r="AE27" i="2"/>
  <c r="AD30" i="2"/>
  <c r="W30" i="2"/>
  <c r="AD18" i="2"/>
  <c r="AD24" i="2"/>
  <c r="W16" i="2"/>
  <c r="AE22" i="2"/>
  <c r="AD29" i="2"/>
  <c r="AM29" i="2"/>
  <c r="AA31" i="2"/>
  <c r="AU31" i="2"/>
  <c r="AS36" i="2"/>
  <c r="X36" i="2"/>
  <c r="AE38" i="2"/>
  <c r="AS38" i="2"/>
  <c r="AF38" i="2"/>
  <c r="Z25" i="2"/>
  <c r="AB20" i="2"/>
  <c r="AE37" i="2"/>
  <c r="AQ37" i="2"/>
  <c r="AL37" i="2"/>
  <c r="AG19" i="2"/>
  <c r="V19" i="2"/>
  <c r="AD15" i="2"/>
  <c r="Y13" i="2"/>
  <c r="BA39" i="2"/>
  <c r="Z39" i="2"/>
  <c r="AG39" i="2"/>
  <c r="AL34" i="2"/>
  <c r="AI34" i="2"/>
  <c r="W34" i="2"/>
  <c r="AO34" i="2"/>
  <c r="Y23" i="2"/>
  <c r="AJ23" i="2"/>
  <c r="AQ33" i="2"/>
  <c r="Y33" i="2"/>
  <c r="AU33" i="2"/>
  <c r="W7" i="2"/>
  <c r="AK32" i="2"/>
  <c r="AB32" i="2"/>
  <c r="Z32" i="2"/>
  <c r="BB40" i="2"/>
  <c r="C17" i="2"/>
  <c r="C16" i="2"/>
  <c r="AZ35" i="2" l="1"/>
  <c r="R35" i="2" s="1"/>
  <c r="S35" i="2" s="1"/>
  <c r="W6" i="2"/>
  <c r="R6" i="2" s="1"/>
  <c r="S6" i="2" s="1"/>
  <c r="Y8" i="2"/>
  <c r="R8" i="2" s="1"/>
  <c r="S8" i="2" s="1"/>
  <c r="AQ26" i="2"/>
  <c r="R26" i="2" s="1"/>
  <c r="S26" i="2" s="1"/>
  <c r="AK20" i="2"/>
  <c r="R20" i="2" s="1"/>
  <c r="S20" i="2" s="1"/>
  <c r="AB11" i="2"/>
  <c r="R11" i="2" s="1"/>
  <c r="S11" i="2" s="1"/>
  <c r="AY34" i="2"/>
  <c r="R34" i="2" s="1"/>
  <c r="S34" i="2" s="1"/>
  <c r="AD13" i="2"/>
  <c r="R13" i="2" s="1"/>
  <c r="S13" i="2" s="1"/>
  <c r="AP25" i="2"/>
  <c r="R25" i="2" s="1"/>
  <c r="S25" i="2" s="1"/>
  <c r="AV31" i="2"/>
  <c r="R31" i="2" s="1"/>
  <c r="S31" i="2" s="1"/>
  <c r="AO24" i="2"/>
  <c r="R24" i="2" s="1"/>
  <c r="S24" i="2" s="1"/>
  <c r="Z9" i="2"/>
  <c r="R9" i="2" s="1"/>
  <c r="S9" i="2" s="1"/>
  <c r="BA36" i="2"/>
  <c r="R36" i="2" s="1"/>
  <c r="S36" i="2" s="1"/>
  <c r="AR27" i="2"/>
  <c r="R27" i="2" s="1"/>
  <c r="S27" i="2" s="1"/>
  <c r="X7" i="2"/>
  <c r="R7" i="2" s="1"/>
  <c r="S7" i="2" s="1"/>
  <c r="AW32" i="2"/>
  <c r="R32" i="2" s="1"/>
  <c r="S32" i="2" s="1"/>
  <c r="BC38" i="2"/>
  <c r="R38" i="2" s="1"/>
  <c r="S38" i="2" s="1"/>
  <c r="BB37" i="2"/>
  <c r="R37" i="2" s="1"/>
  <c r="S37" i="2" s="1"/>
  <c r="AM22" i="2"/>
  <c r="R22" i="2" s="1"/>
  <c r="S22" i="2" s="1"/>
  <c r="AU30" i="2"/>
  <c r="R30" i="2" s="1"/>
  <c r="S30" i="2" s="1"/>
  <c r="AL21" i="2"/>
  <c r="R21" i="2" s="1"/>
  <c r="S21" i="2" s="1"/>
  <c r="AH17" i="2"/>
  <c r="R17" i="2" s="1"/>
  <c r="S17" i="2" s="1"/>
  <c r="AE14" i="2"/>
  <c r="R14" i="2" s="1"/>
  <c r="S14" i="2" s="1"/>
  <c r="AA10" i="2"/>
  <c r="R10" i="2" s="1"/>
  <c r="S10" i="2" s="1"/>
  <c r="AN23" i="2"/>
  <c r="R23" i="2" s="1"/>
  <c r="S23" i="2" s="1"/>
  <c r="AC12" i="2"/>
  <c r="R12" i="2" s="1"/>
  <c r="S12" i="2" s="1"/>
  <c r="AX33" i="2"/>
  <c r="R33" i="2" s="1"/>
  <c r="S33" i="2" s="1"/>
  <c r="AT29" i="2"/>
  <c r="R29" i="2" s="1"/>
  <c r="S29" i="2" s="1"/>
  <c r="AJ19" i="2"/>
  <c r="R19" i="2" s="1"/>
  <c r="S19" i="2" s="1"/>
  <c r="AI18" i="2"/>
  <c r="R18" i="2" s="1"/>
  <c r="S18" i="2" s="1"/>
  <c r="AS28" i="2"/>
  <c r="R28" i="2" s="1"/>
  <c r="S28" i="2" s="1"/>
  <c r="AG16" i="2"/>
  <c r="R16" i="2" s="1"/>
  <c r="S16" i="2" s="1"/>
  <c r="AF15" i="2"/>
  <c r="R15" i="2" s="1"/>
  <c r="S15" i="2" s="1"/>
  <c r="V5" i="2"/>
  <c r="R5" i="2" s="1"/>
</calcChain>
</file>

<file path=xl/sharedStrings.xml><?xml version="1.0" encoding="utf-8"?>
<sst xmlns="http://schemas.openxmlformats.org/spreadsheetml/2006/main" count="63" uniqueCount="42">
  <si>
    <t>Аванс</t>
  </si>
  <si>
    <t>Срок, мес</t>
  </si>
  <si>
    <t>Ставка простого процента</t>
  </si>
  <si>
    <t>Ставка сложного процента</t>
  </si>
  <si>
    <t>Расчет ставки двумя методами</t>
  </si>
  <si>
    <t>Исходные данные</t>
  </si>
  <si>
    <t>Рассчетные параметры</t>
  </si>
  <si>
    <t>Дата передачи автомобиля</t>
  </si>
  <si>
    <t>КАСКО</t>
  </si>
  <si>
    <t>Регистрация ТС</t>
  </si>
  <si>
    <t>Дата платежа</t>
  </si>
  <si>
    <t>ДКП</t>
  </si>
  <si>
    <t>Полезные услуги/имущество для лизингополучателя (без НДС)</t>
  </si>
  <si>
    <t>Итого</t>
  </si>
  <si>
    <t>Платежи по ДЛ</t>
  </si>
  <si>
    <t>Комиссия</t>
  </si>
  <si>
    <t>Ежемесячный платеж</t>
  </si>
  <si>
    <t>Выкупная</t>
  </si>
  <si>
    <t>Денежный поток (CF)</t>
  </si>
  <si>
    <t>Дисконтированные платежи (DCF)</t>
  </si>
  <si>
    <t>Остаток долга</t>
  </si>
  <si>
    <t>Дисконтирование для рассчета остатка долга</t>
  </si>
  <si>
    <t>Полезные услуги/имущество для лизингополучателя</t>
  </si>
  <si>
    <t>Стоимость имущества (ДКП) с НДС</t>
  </si>
  <si>
    <t>Выкупная стоимость с НДС</t>
  </si>
  <si>
    <t>КАСКО (5% в год) НДС не облагается</t>
  </si>
  <si>
    <t xml:space="preserve">Комиссия Лизинговой компании (ЛК) -1% от ДКП </t>
  </si>
  <si>
    <t>Сумма платежа в мес с НДС</t>
  </si>
  <si>
    <t>Регистрация ТС (поставщик не платит НДС)</t>
  </si>
  <si>
    <t>Денежный поток (CF) без НДС</t>
  </si>
  <si>
    <t>Остаток долга без НДС</t>
  </si>
  <si>
    <t>Остаток долга с НДС</t>
  </si>
  <si>
    <t>Ставка в расчете для Лизингополучателя неплательщика НДС получается выше, чем для плательщика НДС при одинаковых параметрах договора и она будет выше, чем закладывает Лизинговая компания и менеджеры ЛК будут искренне недоумевать почему получаются разные ставки. Разгадка в том, что если Вы не являетесь плательщиком НДС, то Вам невыгодно закладывать в лизинговые платежи любые услуги, которые не облагаются НДС.</t>
  </si>
  <si>
    <t>ДКП без НДС</t>
  </si>
  <si>
    <t>Аванс без НДС</t>
  </si>
  <si>
    <t>Комиссия без НДС</t>
  </si>
  <si>
    <t>Ежемесячный платеж без НДС</t>
  </si>
  <si>
    <t>Выкупная стоимость без НДС</t>
  </si>
  <si>
    <t>Итого платежи без НДС</t>
  </si>
  <si>
    <t>Дисконтированный денежный поток (DCF) без НДС</t>
  </si>
  <si>
    <t>Все с НДС, т.к. НДС не возмещается для неплательщика НДС</t>
  </si>
  <si>
    <t>Расчет ставки двумя методами (первый через формулу EXCEL, =ЧИСТВНДОХ, второй по формуле дисконтирования, подбираем ставку руками таким образм чтобы сумма получилась равной первоначальным инвестициям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</si>
</sst>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9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left"/>
    </xf>
    <xf numFmtId="10" fontId="1" fillId="0" borderId="0" xfId="0" applyNumberFormat="1" applyFont="1"/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A705-4575-C942-87DD-E1708265AB07}">
  <dimension ref="B1:BE41"/>
  <sheetViews>
    <sheetView tabSelected="1" zoomScale="110" zoomScaleNormal="110" workbookViewId="0">
      <selection activeCell="F2" sqref="F2"/>
    </sheetView>
  </sheetViews>
  <sheetFormatPr baseColWidth="10" defaultRowHeight="16" x14ac:dyDescent="0.2"/>
  <cols>
    <col min="1" max="1" width="3.1640625" customWidth="1"/>
    <col min="2" max="2" width="36.1640625" customWidth="1"/>
    <col min="3" max="3" width="11.6640625" customWidth="1"/>
    <col min="4" max="4" width="5.5" customWidth="1"/>
    <col min="5" max="5" width="5.1640625" customWidth="1"/>
    <col min="6" max="6" width="12.6640625" customWidth="1"/>
    <col min="7" max="8" width="11.6640625" customWidth="1"/>
    <col min="9" max="9" width="13.6640625" customWidth="1"/>
    <col min="10" max="15" width="11.6640625" customWidth="1"/>
    <col min="16" max="17" width="13.1640625" customWidth="1"/>
    <col min="18" max="23" width="11.83203125" customWidth="1"/>
    <col min="24" max="24" width="11.6640625" customWidth="1"/>
    <col min="25" max="25" width="11.83203125" customWidth="1"/>
    <col min="26" max="29" width="11.6640625" customWidth="1"/>
    <col min="30" max="30" width="12.1640625" customWidth="1"/>
  </cols>
  <sheetData>
    <row r="1" spans="2:33" x14ac:dyDescent="0.2">
      <c r="F1" s="5" t="s">
        <v>41</v>
      </c>
      <c r="P1" s="3">
        <f>XIRR(P5:P41,F5:F41)</f>
        <v>0.19796884655952457</v>
      </c>
      <c r="Q1" s="3">
        <v>0.19796885090754862</v>
      </c>
    </row>
    <row r="2" spans="2:33" x14ac:dyDescent="0.2">
      <c r="B2" s="5" t="s">
        <v>5</v>
      </c>
    </row>
    <row r="3" spans="2:33" x14ac:dyDescent="0.2">
      <c r="G3" s="8" t="s">
        <v>12</v>
      </c>
      <c r="H3" s="8"/>
      <c r="I3" s="8"/>
      <c r="J3" s="8"/>
      <c r="K3" s="10" t="s">
        <v>14</v>
      </c>
      <c r="L3" s="10"/>
      <c r="M3" s="10"/>
      <c r="N3" s="10"/>
      <c r="O3" s="10"/>
    </row>
    <row r="4" spans="2:33" x14ac:dyDescent="0.2">
      <c r="B4" t="s">
        <v>23</v>
      </c>
      <c r="C4" s="1">
        <v>1800000</v>
      </c>
      <c r="E4" s="3"/>
      <c r="F4" s="3" t="s">
        <v>10</v>
      </c>
      <c r="G4" s="7" t="s">
        <v>33</v>
      </c>
      <c r="H4" t="s">
        <v>8</v>
      </c>
      <c r="I4" s="3" t="s">
        <v>9</v>
      </c>
      <c r="J4" s="9" t="s">
        <v>13</v>
      </c>
      <c r="K4" s="3" t="s">
        <v>34</v>
      </c>
      <c r="L4" s="3" t="s">
        <v>35</v>
      </c>
      <c r="M4" s="3" t="s">
        <v>36</v>
      </c>
      <c r="N4" s="3" t="s">
        <v>37</v>
      </c>
      <c r="O4" s="11" t="s">
        <v>38</v>
      </c>
      <c r="P4" s="3" t="s">
        <v>29</v>
      </c>
      <c r="Q4" s="3" t="s">
        <v>39</v>
      </c>
      <c r="R4" s="3" t="s">
        <v>30</v>
      </c>
      <c r="S4" s="3" t="s">
        <v>31</v>
      </c>
      <c r="T4" s="3"/>
      <c r="U4" s="3"/>
      <c r="V4" t="s">
        <v>21</v>
      </c>
    </row>
    <row r="5" spans="2:33" x14ac:dyDescent="0.2">
      <c r="B5" t="s">
        <v>0</v>
      </c>
      <c r="C5" s="2">
        <v>0.1</v>
      </c>
      <c r="E5">
        <v>0</v>
      </c>
      <c r="F5" s="4">
        <f>C11</f>
        <v>44941</v>
      </c>
      <c r="G5" s="1">
        <f>C4/1.2</f>
        <v>1500000</v>
      </c>
      <c r="H5" s="1">
        <f>C$8/C$7*12</f>
        <v>90000</v>
      </c>
      <c r="I5" s="1">
        <f>C9</f>
        <v>15000</v>
      </c>
      <c r="J5" s="1">
        <f>SUM(G5:I5)</f>
        <v>1605000</v>
      </c>
      <c r="K5" s="1">
        <f>C4/1.2*C5</f>
        <v>150000</v>
      </c>
      <c r="L5" s="1">
        <f>C10/1.2</f>
        <v>15000</v>
      </c>
      <c r="M5" s="1"/>
      <c r="N5" s="1"/>
      <c r="O5" s="1">
        <f>SUM(K5:N5)</f>
        <v>165000</v>
      </c>
      <c r="P5" s="1">
        <f>-J5+O5</f>
        <v>-1440000</v>
      </c>
      <c r="Q5" s="1">
        <f>SUM(Q6:Q41)</f>
        <v>1439999.9999999984</v>
      </c>
      <c r="R5" s="1">
        <f>V5</f>
        <v>1440000.0073282877</v>
      </c>
      <c r="S5" s="1">
        <f>R5*1.2</f>
        <v>1728000.0087939452</v>
      </c>
      <c r="T5" s="1"/>
      <c r="U5" s="1"/>
      <c r="V5" s="6">
        <f>SUM(V6:V41)</f>
        <v>1440000.0073282877</v>
      </c>
    </row>
    <row r="6" spans="2:33" x14ac:dyDescent="0.2">
      <c r="B6" t="s">
        <v>24</v>
      </c>
      <c r="C6" s="1">
        <v>1500</v>
      </c>
      <c r="D6" s="3"/>
      <c r="E6">
        <v>1</v>
      </c>
      <c r="F6" s="4">
        <f>EDATE(F$5,E6)</f>
        <v>44972</v>
      </c>
      <c r="J6" s="1">
        <f t="shared" ref="J6:J41" si="0">SUM(G6:I6)</f>
        <v>0</v>
      </c>
      <c r="K6" s="1"/>
      <c r="L6" s="1"/>
      <c r="M6" s="1">
        <f>C$12/1.2</f>
        <v>57166.666666666672</v>
      </c>
      <c r="N6" s="1"/>
      <c r="O6" s="1">
        <f t="shared" ref="O6:O41" si="1">SUM(K6:N6)</f>
        <v>57166.666666666672</v>
      </c>
      <c r="P6" s="1">
        <f t="shared" ref="P6:P41" si="2">-J6+O6</f>
        <v>57166.666666666672</v>
      </c>
      <c r="Q6" s="1">
        <f>P6/(1+Q$1)^((F6-F$5)/365)</f>
        <v>56296.367481920184</v>
      </c>
      <c r="R6" s="1">
        <f ca="1">OFFSET(V6,0,E6)</f>
        <v>1405094.6492165537</v>
      </c>
      <c r="S6" s="1">
        <f t="shared" ref="S6:S41" ca="1" si="3">R6*1.2</f>
        <v>1686113.5790598644</v>
      </c>
      <c r="T6" s="1"/>
      <c r="U6" s="1"/>
      <c r="V6" s="1">
        <f>$P6/(1+$P$1)^(($F6-$F$5)/365)</f>
        <v>56296.367499274027</v>
      </c>
      <c r="W6" s="6">
        <f>SUM(W7:W$41)</f>
        <v>1405094.6492165537</v>
      </c>
    </row>
    <row r="7" spans="2:33" x14ac:dyDescent="0.2">
      <c r="B7" t="s">
        <v>1</v>
      </c>
      <c r="C7">
        <v>36</v>
      </c>
      <c r="D7" s="3"/>
      <c r="E7">
        <v>2</v>
      </c>
      <c r="F7" s="4">
        <f>EDATE(F$5,E7)</f>
        <v>45000</v>
      </c>
      <c r="J7" s="1">
        <f t="shared" si="0"/>
        <v>0</v>
      </c>
      <c r="K7" s="1"/>
      <c r="L7" s="1"/>
      <c r="M7" s="1">
        <f t="shared" ref="M7:M41" si="4">C$12/1.2</f>
        <v>57166.666666666672</v>
      </c>
      <c r="N7" s="1"/>
      <c r="O7" s="1">
        <f t="shared" si="1"/>
        <v>57166.666666666672</v>
      </c>
      <c r="P7" s="1">
        <f t="shared" si="2"/>
        <v>57166.666666666672</v>
      </c>
      <c r="Q7" s="1">
        <f>P7/(1+Q$1)^((F7-F$5)/365)</f>
        <v>55521.684506415375</v>
      </c>
      <c r="R7" s="1">
        <f ca="1">OFFSET(V7,0,E7)</f>
        <v>1367532.9871777843</v>
      </c>
      <c r="S7" s="1">
        <f t="shared" ca="1" si="3"/>
        <v>1641039.5846133411</v>
      </c>
      <c r="T7" s="1"/>
      <c r="U7" s="1"/>
      <c r="V7" s="1">
        <f t="shared" ref="V7:V41" si="5">$P7/(1+$P$1)^(($F7-$F$5)/365)</f>
        <v>55521.684538989153</v>
      </c>
      <c r="W7" s="1">
        <f>$P7/(1+$P$1)^(($F7-$F$6)/365)</f>
        <v>56380.007695046123</v>
      </c>
      <c r="X7" s="6">
        <f>SUM(X8:X$41)</f>
        <v>1367532.9871777843</v>
      </c>
    </row>
    <row r="8" spans="2:33" x14ac:dyDescent="0.2">
      <c r="B8" t="s">
        <v>25</v>
      </c>
      <c r="C8" s="1">
        <f>C4*5%*C7/12</f>
        <v>270000</v>
      </c>
      <c r="E8">
        <v>3</v>
      </c>
      <c r="F8" s="4">
        <f>EDATE(F$5,E8)</f>
        <v>45031</v>
      </c>
      <c r="J8" s="1">
        <f t="shared" si="0"/>
        <v>0</v>
      </c>
      <c r="K8" s="1"/>
      <c r="L8" s="1"/>
      <c r="M8" s="1">
        <f t="shared" si="4"/>
        <v>57166.666666666672</v>
      </c>
      <c r="N8" s="1"/>
      <c r="O8" s="1">
        <f t="shared" si="1"/>
        <v>57166.666666666672</v>
      </c>
      <c r="P8" s="1">
        <f t="shared" si="2"/>
        <v>57166.666666666672</v>
      </c>
      <c r="Q8" s="1">
        <f>P8/(1+Q$1)^((F8-F$5)/365)</f>
        <v>54676.428353149749</v>
      </c>
      <c r="R8" s="1">
        <f ca="1">OFFSET(V8,0,E8)</f>
        <v>1331507.3438664544</v>
      </c>
      <c r="S8" s="1">
        <f t="shared" ca="1" si="3"/>
        <v>1597808.8126397452</v>
      </c>
      <c r="T8" s="1"/>
      <c r="U8" s="1"/>
      <c r="V8" s="1">
        <f t="shared" si="5"/>
        <v>54676.428402082114</v>
      </c>
      <c r="W8" s="1">
        <f t="shared" ref="W8:W41" si="6">$P8/(1+$P$1)^(($F8-$F$6)/365)</f>
        <v>55521.684538989153</v>
      </c>
      <c r="X8" s="1">
        <f>$P8/(1+$P$1)^(($F8-$F$7)/365)</f>
        <v>56296.367499274027</v>
      </c>
      <c r="Y8" s="6">
        <f>SUM(Y9:Y$41)</f>
        <v>1331507.3438664544</v>
      </c>
    </row>
    <row r="9" spans="2:33" x14ac:dyDescent="0.2">
      <c r="B9" t="s">
        <v>28</v>
      </c>
      <c r="C9" s="1">
        <v>15000</v>
      </c>
      <c r="E9">
        <v>4</v>
      </c>
      <c r="F9" s="4">
        <f>EDATE(F$5,E9)</f>
        <v>45061</v>
      </c>
      <c r="J9" s="1">
        <f t="shared" si="0"/>
        <v>0</v>
      </c>
      <c r="K9" s="1"/>
      <c r="L9" s="1"/>
      <c r="M9" s="1">
        <f t="shared" si="4"/>
        <v>57166.666666666672</v>
      </c>
      <c r="N9" s="1"/>
      <c r="O9" s="1">
        <f t="shared" si="1"/>
        <v>57166.666666666672</v>
      </c>
      <c r="P9" s="1">
        <f t="shared" si="2"/>
        <v>57166.666666666672</v>
      </c>
      <c r="Q9" s="1">
        <f>P9/(1+Q$1)^((F9-F$5)/365)</f>
        <v>53870.692675449158</v>
      </c>
      <c r="R9" s="1">
        <f ca="1">OFFSET(V9,0,E9)</f>
        <v>1294255.8276660927</v>
      </c>
      <c r="S9" s="1">
        <f t="shared" ca="1" si="3"/>
        <v>1553106.9931993112</v>
      </c>
      <c r="T9" s="1"/>
      <c r="U9" s="1"/>
      <c r="V9" s="1">
        <f t="shared" si="5"/>
        <v>53870.692739730861</v>
      </c>
      <c r="W9" s="1">
        <f t="shared" si="6"/>
        <v>54703.492814067053</v>
      </c>
      <c r="X9" s="1">
        <f t="shared" ref="X9:X41" si="7">$P9/(1+$P$1)^(($F9-$F$7)/365)</f>
        <v>55466.759708848753</v>
      </c>
      <c r="Y9" s="1">
        <f>$P9/(1+$P$1)^(($F9-$F$8)/365)</f>
        <v>56324.233768666221</v>
      </c>
      <c r="Z9" s="6">
        <f>SUM(Z10:Z$41)</f>
        <v>1294255.8276660927</v>
      </c>
    </row>
    <row r="10" spans="2:33" x14ac:dyDescent="0.2">
      <c r="B10" t="s">
        <v>26</v>
      </c>
      <c r="C10" s="1">
        <f>C4*1%</f>
        <v>18000</v>
      </c>
      <c r="E10">
        <v>5</v>
      </c>
      <c r="F10" s="4">
        <f>EDATE(F$5,E10)</f>
        <v>45092</v>
      </c>
      <c r="J10" s="1">
        <f t="shared" si="0"/>
        <v>0</v>
      </c>
      <c r="K10" s="1"/>
      <c r="L10" s="1"/>
      <c r="M10" s="1">
        <f t="shared" si="4"/>
        <v>57166.666666666672</v>
      </c>
      <c r="N10" s="1"/>
      <c r="O10" s="1">
        <f t="shared" si="1"/>
        <v>57166.666666666672</v>
      </c>
      <c r="P10" s="1">
        <f t="shared" si="2"/>
        <v>57166.666666666672</v>
      </c>
      <c r="Q10" s="1">
        <f>P10/(1+Q$1)^((F10-F$5)/365)</f>
        <v>53050.571044244985</v>
      </c>
      <c r="R10" s="1">
        <f ca="1">OFFSET(V10,0,E10)</f>
        <v>1257097.375014751</v>
      </c>
      <c r="S10" s="1">
        <f t="shared" ca="1" si="3"/>
        <v>1508516.850017701</v>
      </c>
      <c r="T10" s="1"/>
      <c r="U10" s="1"/>
      <c r="V10" s="1">
        <f t="shared" si="5"/>
        <v>53050.571123901362</v>
      </c>
      <c r="W10" s="1">
        <f t="shared" si="6"/>
        <v>53870.692739730861</v>
      </c>
      <c r="X10" s="1">
        <f t="shared" si="7"/>
        <v>54622.339741631622</v>
      </c>
      <c r="Y10" s="1">
        <f t="shared" ref="Y10:Y41" si="8">$P10/(1+$P$1)^(($F10-$F$8)/365)</f>
        <v>55466.759708848753</v>
      </c>
      <c r="Z10" s="1">
        <f>$P10/(1+$P$1)^(($F10-$F$9)/365)</f>
        <v>56296.367499274027</v>
      </c>
      <c r="AA10" s="6">
        <f>SUM(AA11:AA$41)</f>
        <v>1257097.375014751</v>
      </c>
    </row>
    <row r="11" spans="2:33" x14ac:dyDescent="0.2">
      <c r="B11" t="s">
        <v>7</v>
      </c>
      <c r="C11" s="4">
        <v>44941</v>
      </c>
      <c r="E11">
        <v>6</v>
      </c>
      <c r="F11" s="4">
        <f>EDATE(F$5,E11)</f>
        <v>45122</v>
      </c>
      <c r="J11" s="1">
        <f t="shared" si="0"/>
        <v>0</v>
      </c>
      <c r="K11" s="1"/>
      <c r="L11" s="1"/>
      <c r="M11" s="1">
        <f t="shared" si="4"/>
        <v>57166.666666666672</v>
      </c>
      <c r="N11" s="1"/>
      <c r="O11" s="1">
        <f t="shared" si="1"/>
        <v>57166.666666666672</v>
      </c>
      <c r="P11" s="1">
        <f t="shared" si="2"/>
        <v>57166.666666666672</v>
      </c>
      <c r="Q11" s="1">
        <f>P11/(1+Q$1)^((F11-F$5)/365)</f>
        <v>52268.794708441674</v>
      </c>
      <c r="R11" s="1">
        <f ca="1">OFFSET(V11,0,E11)</f>
        <v>1218732.920359561</v>
      </c>
      <c r="S11" s="1">
        <f t="shared" ca="1" si="3"/>
        <v>1462479.5044314731</v>
      </c>
      <c r="T11" s="1"/>
      <c r="U11" s="1"/>
      <c r="V11" s="1">
        <f t="shared" si="5"/>
        <v>52268.79480251675</v>
      </c>
      <c r="W11" s="1">
        <f t="shared" si="6"/>
        <v>53076.830749024921</v>
      </c>
      <c r="X11" s="1">
        <f t="shared" si="7"/>
        <v>53817.4011533382</v>
      </c>
      <c r="Y11" s="1">
        <f t="shared" si="8"/>
        <v>54649.377380145197</v>
      </c>
      <c r="Z11" s="1">
        <f t="shared" ref="Z11:Z41" si="9">$P11/(1+$P$1)^(($F11-$F$9)/365)</f>
        <v>55466.759708848753</v>
      </c>
      <c r="AA11" s="1">
        <f>$P11/(1+$P$1)^(($F11-$F$10)/365)</f>
        <v>56324.233768666221</v>
      </c>
      <c r="AB11" s="6">
        <f>SUM(AB12:AB$41)</f>
        <v>1218732.920359561</v>
      </c>
    </row>
    <row r="12" spans="2:33" x14ac:dyDescent="0.2">
      <c r="B12" t="s">
        <v>27</v>
      </c>
      <c r="C12" s="1">
        <v>68600</v>
      </c>
      <c r="E12">
        <v>7</v>
      </c>
      <c r="F12" s="4">
        <f>EDATE(F$5,E12)</f>
        <v>45153</v>
      </c>
      <c r="J12" s="1">
        <f t="shared" si="0"/>
        <v>0</v>
      </c>
      <c r="K12" s="1"/>
      <c r="L12" s="1"/>
      <c r="M12" s="1">
        <f t="shared" si="4"/>
        <v>57166.666666666672</v>
      </c>
      <c r="N12" s="1"/>
      <c r="O12" s="1">
        <f t="shared" si="1"/>
        <v>57166.666666666672</v>
      </c>
      <c r="P12" s="1">
        <f t="shared" si="2"/>
        <v>57166.666666666672</v>
      </c>
      <c r="Q12" s="1">
        <f>P12/(1+Q$1)^((F12-F$5)/365)</f>
        <v>51473.060199594358</v>
      </c>
      <c r="R12" s="1">
        <f ca="1">OFFSET(V12,0,E12)</f>
        <v>1180406.9408096361</v>
      </c>
      <c r="S12" s="1">
        <f t="shared" ca="1" si="3"/>
        <v>1416488.3289715634</v>
      </c>
      <c r="T12" s="1"/>
      <c r="U12" s="1"/>
      <c r="V12" s="1">
        <f t="shared" si="5"/>
        <v>51473.060308104272</v>
      </c>
      <c r="W12" s="1">
        <f t="shared" si="6"/>
        <v>52268.79480251675</v>
      </c>
      <c r="X12" s="1">
        <f t="shared" si="7"/>
        <v>52998.09084287197</v>
      </c>
      <c r="Y12" s="1">
        <f t="shared" si="8"/>
        <v>53817.4011533382</v>
      </c>
      <c r="Z12" s="1">
        <f t="shared" si="9"/>
        <v>54622.339741631622</v>
      </c>
      <c r="AA12" s="1">
        <f t="shared" ref="AA12:AA41" si="10">$P12/(1+$P$1)^(($F12-$F$10)/365)</f>
        <v>55466.759708848753</v>
      </c>
      <c r="AB12" s="1">
        <f>$P12/(1+$P$1)^(($F12-$F$11)/365)</f>
        <v>56296.367499274027</v>
      </c>
      <c r="AC12" s="6">
        <f>SUM(AC13:AC$41)</f>
        <v>1180406.9408096361</v>
      </c>
    </row>
    <row r="13" spans="2:33" x14ac:dyDescent="0.2">
      <c r="E13">
        <v>8</v>
      </c>
      <c r="F13" s="4">
        <f>EDATE(F$5,E13)</f>
        <v>45184</v>
      </c>
      <c r="J13" s="1">
        <f t="shared" si="0"/>
        <v>0</v>
      </c>
      <c r="K13" s="1"/>
      <c r="L13" s="1"/>
      <c r="M13" s="1">
        <f t="shared" si="4"/>
        <v>57166.666666666672</v>
      </c>
      <c r="N13" s="1"/>
      <c r="O13" s="1">
        <f t="shared" si="1"/>
        <v>57166.666666666672</v>
      </c>
      <c r="P13" s="1">
        <f t="shared" si="2"/>
        <v>57166.666666666672</v>
      </c>
      <c r="Q13" s="1">
        <f>P13/(1+Q$1)^((F13-F$5)/365)</f>
        <v>50689.439867324152</v>
      </c>
      <c r="R13" s="1">
        <f t="shared" ref="R13:R41" ca="1" si="11">OFFSET(V13,0,E13)</f>
        <v>1141488.4706679827</v>
      </c>
      <c r="S13" s="1">
        <f t="shared" ca="1" si="3"/>
        <v>1369786.1648015792</v>
      </c>
      <c r="T13" s="1"/>
      <c r="U13" s="1"/>
      <c r="V13" s="1">
        <f t="shared" si="5"/>
        <v>50689.439989807564</v>
      </c>
      <c r="W13" s="1">
        <f t="shared" si="6"/>
        <v>51473.060308104272</v>
      </c>
      <c r="X13" s="1">
        <f t="shared" si="7"/>
        <v>52191.253624202262</v>
      </c>
      <c r="Y13" s="1">
        <f t="shared" si="8"/>
        <v>52998.09084287197</v>
      </c>
      <c r="Z13" s="1">
        <f t="shared" si="9"/>
        <v>53790.775132917108</v>
      </c>
      <c r="AA13" s="1">
        <f t="shared" si="10"/>
        <v>54622.339741631622</v>
      </c>
      <c r="AB13" s="1">
        <f t="shared" ref="AB13:AB41" si="12">$P13/(1+$P$1)^(($F13-$F$11)/365)</f>
        <v>55439.317672536148</v>
      </c>
      <c r="AC13" s="1">
        <f>$P13/(1+$P$1)^(($F13-$F$12)/365)</f>
        <v>56296.367499274027</v>
      </c>
      <c r="AD13" s="6">
        <f>SUM(AD14:AD$41)</f>
        <v>1141488.4706679827</v>
      </c>
    </row>
    <row r="14" spans="2:33" x14ac:dyDescent="0.2">
      <c r="E14">
        <v>9</v>
      </c>
      <c r="F14" s="4">
        <f>EDATE(F$5,E14)</f>
        <v>45214</v>
      </c>
      <c r="J14" s="1">
        <f t="shared" si="0"/>
        <v>0</v>
      </c>
      <c r="K14" s="1"/>
      <c r="L14" s="1"/>
      <c r="M14" s="1">
        <f t="shared" si="4"/>
        <v>57166.666666666672</v>
      </c>
      <c r="N14" s="1"/>
      <c r="O14" s="1">
        <f t="shared" si="1"/>
        <v>57166.666666666672</v>
      </c>
      <c r="P14" s="1">
        <f t="shared" si="2"/>
        <v>57166.666666666672</v>
      </c>
      <c r="Q14" s="1">
        <f>P14/(1+Q$1)^((F14-F$5)/365)</f>
        <v>49942.458189589728</v>
      </c>
      <c r="R14" s="1">
        <f t="shared" ca="1" si="11"/>
        <v>1101394.8714189485</v>
      </c>
      <c r="S14" s="1">
        <f t="shared" ca="1" si="3"/>
        <v>1321673.8457027383</v>
      </c>
      <c r="T14" s="1"/>
      <c r="U14" s="1"/>
      <c r="V14" s="1">
        <f t="shared" si="5"/>
        <v>49942.45832516675</v>
      </c>
      <c r="W14" s="1">
        <f t="shared" si="6"/>
        <v>50714.530873160104</v>
      </c>
      <c r="X14" s="1">
        <f t="shared" si="7"/>
        <v>51422.140579754807</v>
      </c>
      <c r="Y14" s="1">
        <f t="shared" si="8"/>
        <v>52217.087893765536</v>
      </c>
      <c r="Z14" s="1">
        <f t="shared" si="9"/>
        <v>52998.09084287197</v>
      </c>
      <c r="AA14" s="1">
        <f t="shared" si="10"/>
        <v>53817.4011533382</v>
      </c>
      <c r="AB14" s="1">
        <f t="shared" si="12"/>
        <v>54622.339741631622</v>
      </c>
      <c r="AC14" s="1">
        <f t="shared" ref="AC14:AC41" si="13">$P14/(1+$P$1)^(($F14-$F$12)/365)</f>
        <v>55466.759708848753</v>
      </c>
      <c r="AD14" s="1">
        <f>$P14/(1+$P$1)^(($F14-$F$13)/365)</f>
        <v>56324.233768666221</v>
      </c>
      <c r="AE14" s="6">
        <f>SUM(AE15:AE$41)</f>
        <v>1101394.8714189485</v>
      </c>
    </row>
    <row r="15" spans="2:33" x14ac:dyDescent="0.2">
      <c r="B15" s="5" t="s">
        <v>6</v>
      </c>
      <c r="E15">
        <v>10</v>
      </c>
      <c r="F15" s="4">
        <f>EDATE(F$5,E15)</f>
        <v>45245</v>
      </c>
      <c r="J15" s="1">
        <f t="shared" si="0"/>
        <v>0</v>
      </c>
      <c r="K15" s="1"/>
      <c r="L15" s="1"/>
      <c r="M15" s="1">
        <f t="shared" si="4"/>
        <v>57166.666666666672</v>
      </c>
      <c r="N15" s="1"/>
      <c r="O15" s="1">
        <f t="shared" si="1"/>
        <v>57166.666666666672</v>
      </c>
      <c r="P15" s="1">
        <f t="shared" si="2"/>
        <v>57166.666666666672</v>
      </c>
      <c r="Q15" s="1">
        <f>P15/(1+Q$1)^((F15-F$5)/365)</f>
        <v>49182.139577695227</v>
      </c>
      <c r="R15" s="1">
        <f t="shared" ca="1" si="11"/>
        <v>1061254.9345777682</v>
      </c>
      <c r="S15" s="1">
        <f t="shared" ca="1" si="3"/>
        <v>1273505.9214933219</v>
      </c>
      <c r="T15" s="1"/>
      <c r="U15" s="1"/>
      <c r="V15" s="1">
        <f t="shared" si="5"/>
        <v>49182.13972636906</v>
      </c>
      <c r="W15" s="1">
        <f t="shared" si="6"/>
        <v>49942.45832516675</v>
      </c>
      <c r="X15" s="1">
        <f t="shared" si="7"/>
        <v>50639.295457910353</v>
      </c>
      <c r="Y15" s="1">
        <f t="shared" si="8"/>
        <v>51422.140579754807</v>
      </c>
      <c r="Z15" s="1">
        <f t="shared" si="9"/>
        <v>52191.253624202262</v>
      </c>
      <c r="AA15" s="1">
        <f t="shared" si="10"/>
        <v>52998.09084287197</v>
      </c>
      <c r="AB15" s="1">
        <f t="shared" si="12"/>
        <v>53790.775132917108</v>
      </c>
      <c r="AC15" s="1">
        <f t="shared" si="13"/>
        <v>54622.339741631622</v>
      </c>
      <c r="AD15" s="1">
        <f t="shared" ref="AD15:AD41" si="14">$P15/(1+$P$1)^(($F15-$F$13)/365)</f>
        <v>55466.759708848753</v>
      </c>
      <c r="AE15" s="1">
        <f>$P15/(1+$P$1)^(($F15-$F$14)/365)</f>
        <v>56296.367499274027</v>
      </c>
      <c r="AF15" s="6">
        <f>SUM(AF16:AF$41)</f>
        <v>1061254.9345777682</v>
      </c>
    </row>
    <row r="16" spans="2:33" ht="20" customHeight="1" x14ac:dyDescent="0.2">
      <c r="B16" s="5" t="s">
        <v>2</v>
      </c>
      <c r="C16" s="11">
        <f>((C17+1)^(1/12)-1)*12</f>
        <v>0.18199377022660812</v>
      </c>
      <c r="E16">
        <v>11</v>
      </c>
      <c r="F16" s="4">
        <f>EDATE(F$5,E16)</f>
        <v>45275</v>
      </c>
      <c r="J16" s="1">
        <f t="shared" si="0"/>
        <v>0</v>
      </c>
      <c r="K16" s="1"/>
      <c r="L16" s="1"/>
      <c r="M16" s="1">
        <f t="shared" si="4"/>
        <v>57166.666666666672</v>
      </c>
      <c r="N16" s="1"/>
      <c r="O16" s="1">
        <f t="shared" si="1"/>
        <v>57166.666666666672</v>
      </c>
      <c r="P16" s="1">
        <f t="shared" si="2"/>
        <v>57166.666666666672</v>
      </c>
      <c r="Q16" s="1">
        <f>P16/(1+Q$1)^((F16-F$5)/365)</f>
        <v>48457.370133951626</v>
      </c>
      <c r="R16" s="1">
        <f t="shared" ca="1" si="11"/>
        <v>1019961.2946747782</v>
      </c>
      <c r="S16" s="1">
        <f t="shared" ca="1" si="3"/>
        <v>1223953.5536097339</v>
      </c>
      <c r="T16" s="1"/>
      <c r="U16" s="1"/>
      <c r="V16" s="1">
        <f t="shared" si="5"/>
        <v>48457.37029489009</v>
      </c>
      <c r="W16" s="1">
        <f t="shared" si="6"/>
        <v>49206.484507671659</v>
      </c>
      <c r="X16" s="1">
        <f t="shared" si="7"/>
        <v>49893.052744931192</v>
      </c>
      <c r="Y16" s="1">
        <f t="shared" si="8"/>
        <v>50664.361520104852</v>
      </c>
      <c r="Z16" s="1">
        <f t="shared" si="9"/>
        <v>51422.140579754807</v>
      </c>
      <c r="AA16" s="1">
        <f t="shared" si="10"/>
        <v>52217.087893765536</v>
      </c>
      <c r="AB16" s="1">
        <f t="shared" si="12"/>
        <v>52998.09084287197</v>
      </c>
      <c r="AC16" s="1">
        <f t="shared" si="13"/>
        <v>53817.4011533382</v>
      </c>
      <c r="AD16" s="1">
        <f t="shared" si="14"/>
        <v>54649.377380145197</v>
      </c>
      <c r="AE16" s="1">
        <f t="shared" ref="AE16:AE41" si="15">$P16/(1+$P$1)^(($F16-$F$14)/365)</f>
        <v>55466.759708848753</v>
      </c>
      <c r="AF16" s="1">
        <f>$P16/(1+$P$1)^(($F16-$F$15)/365)</f>
        <v>56324.233768666221</v>
      </c>
      <c r="AG16" s="6">
        <f>SUM(AG17:AG$41)</f>
        <v>1019961.2946747782</v>
      </c>
    </row>
    <row r="17" spans="2:49" x14ac:dyDescent="0.2">
      <c r="B17" t="s">
        <v>3</v>
      </c>
      <c r="C17" s="3">
        <f>P1</f>
        <v>0.19796884655952457</v>
      </c>
      <c r="E17">
        <v>12</v>
      </c>
      <c r="F17" s="4">
        <f>EDATE(F$5,E17)</f>
        <v>45306</v>
      </c>
      <c r="H17" s="1">
        <f>C$8/C$7*12</f>
        <v>90000</v>
      </c>
      <c r="J17" s="1">
        <f t="shared" si="0"/>
        <v>90000</v>
      </c>
      <c r="K17" s="1"/>
      <c r="L17" s="1"/>
      <c r="M17" s="1">
        <f t="shared" si="4"/>
        <v>57166.666666666672</v>
      </c>
      <c r="N17" s="1"/>
      <c r="O17" s="1">
        <f t="shared" si="1"/>
        <v>57166.666666666672</v>
      </c>
      <c r="P17" s="1">
        <f t="shared" si="2"/>
        <v>-32833.333333333328</v>
      </c>
      <c r="Q17" s="1">
        <f>P17/(1+Q$1)^((F17-F$5)/365)</f>
        <v>-27407.501712969992</v>
      </c>
      <c r="R17" s="1">
        <f t="shared" ca="1" si="11"/>
        <v>1068562.4564659537</v>
      </c>
      <c r="S17" s="1">
        <f t="shared" ca="1" si="3"/>
        <v>1282274.9477591445</v>
      </c>
      <c r="T17" s="1"/>
      <c r="U17" s="1"/>
      <c r="V17" s="1">
        <f t="shared" si="5"/>
        <v>-27407.501812445425</v>
      </c>
      <c r="W17" s="1">
        <f t="shared" si="6"/>
        <v>-27831.201014849405</v>
      </c>
      <c r="X17" s="1">
        <f t="shared" si="7"/>
        <v>-28219.524196494342</v>
      </c>
      <c r="Y17" s="1">
        <f t="shared" si="8"/>
        <v>-28655.776649421117</v>
      </c>
      <c r="Z17" s="1">
        <f t="shared" si="9"/>
        <v>-29084.376691569498</v>
      </c>
      <c r="AA17" s="1">
        <f t="shared" si="10"/>
        <v>-29533.999108488904</v>
      </c>
      <c r="AB17" s="1">
        <f t="shared" si="12"/>
        <v>-29975.73458882753</v>
      </c>
      <c r="AC17" s="1">
        <f t="shared" si="13"/>
        <v>-30439.136723165528</v>
      </c>
      <c r="AD17" s="1">
        <f t="shared" si="14"/>
        <v>-30909.702703229221</v>
      </c>
      <c r="AE17" s="1">
        <f t="shared" si="15"/>
        <v>-31372.014370558096</v>
      </c>
      <c r="AF17" s="1">
        <f t="shared" ref="AF17:AF41" si="16">$P17/(1+$P$1)^(($F17-$F$15)/365)</f>
        <v>-31857.001931904379</v>
      </c>
      <c r="AG17" s="1">
        <f>$P17/(1+$P$1)^(($F17-$F$16)/365)</f>
        <v>-32333.482208037844</v>
      </c>
      <c r="AH17" s="6">
        <f>SUM(AH18:AH$41)</f>
        <v>1068562.4564659537</v>
      </c>
    </row>
    <row r="18" spans="2:49" x14ac:dyDescent="0.2">
      <c r="E18">
        <v>13</v>
      </c>
      <c r="F18" s="4">
        <f>EDATE(F$5,E18)</f>
        <v>45337</v>
      </c>
      <c r="J18" s="1">
        <f t="shared" si="0"/>
        <v>0</v>
      </c>
      <c r="K18" s="1"/>
      <c r="L18" s="1"/>
      <c r="M18" s="1">
        <f t="shared" si="4"/>
        <v>57166.666666666672</v>
      </c>
      <c r="N18" s="1"/>
      <c r="O18" s="1">
        <f t="shared" si="1"/>
        <v>57166.666666666672</v>
      </c>
      <c r="P18" s="1">
        <f t="shared" si="2"/>
        <v>57166.666666666672</v>
      </c>
      <c r="Q18" s="1">
        <f>P18/(1+Q$1)^((F18-F$5)/365)</f>
        <v>46993.181366336517</v>
      </c>
      <c r="R18" s="1">
        <f t="shared" ca="1" si="11"/>
        <v>1027914.9553774456</v>
      </c>
      <c r="S18" s="1">
        <f t="shared" ca="1" si="3"/>
        <v>1233497.9464529345</v>
      </c>
      <c r="T18" s="1"/>
      <c r="U18" s="1"/>
      <c r="V18" s="1">
        <f t="shared" si="5"/>
        <v>46993.181551384172</v>
      </c>
      <c r="W18" s="1">
        <f t="shared" si="6"/>
        <v>47719.660516085198</v>
      </c>
      <c r="X18" s="1">
        <f t="shared" si="7"/>
        <v>48385.483395548261</v>
      </c>
      <c r="Y18" s="1">
        <f t="shared" si="8"/>
        <v>49133.486291358175</v>
      </c>
      <c r="Z18" s="1">
        <f t="shared" si="9"/>
        <v>49868.368285763943</v>
      </c>
      <c r="AA18" s="1">
        <f t="shared" si="10"/>
        <v>50639.295457910353</v>
      </c>
      <c r="AB18" s="1">
        <f t="shared" si="12"/>
        <v>51396.699608324925</v>
      </c>
      <c r="AC18" s="1">
        <f t="shared" si="13"/>
        <v>52191.253624202262</v>
      </c>
      <c r="AD18" s="1">
        <f t="shared" si="14"/>
        <v>52998.09084287197</v>
      </c>
      <c r="AE18" s="1">
        <f t="shared" si="15"/>
        <v>53790.775132917108</v>
      </c>
      <c r="AF18" s="1">
        <f t="shared" si="16"/>
        <v>54622.339741631622</v>
      </c>
      <c r="AG18" s="1">
        <f t="shared" ref="AG18:AG41" si="17">$P18/(1+$P$1)^(($F18-$F$16)/365)</f>
        <v>55439.317672536148</v>
      </c>
      <c r="AH18" s="1">
        <f>$P18/(1+$P$1)^(($F18-$F$17)/365)</f>
        <v>56296.367499274027</v>
      </c>
      <c r="AI18" s="6">
        <f>SUM(AI19:AI$41)</f>
        <v>1027914.9553774456</v>
      </c>
    </row>
    <row r="19" spans="2:49" x14ac:dyDescent="0.2">
      <c r="E19">
        <v>14</v>
      </c>
      <c r="F19" s="4">
        <f>EDATE(F$5,E19)</f>
        <v>45366</v>
      </c>
      <c r="J19" s="1">
        <f t="shared" si="0"/>
        <v>0</v>
      </c>
      <c r="K19" s="1"/>
      <c r="L19" s="1"/>
      <c r="M19" s="1">
        <f t="shared" si="4"/>
        <v>57166.666666666672</v>
      </c>
      <c r="N19" s="1"/>
      <c r="O19" s="1">
        <f t="shared" si="1"/>
        <v>57166.666666666672</v>
      </c>
      <c r="P19" s="1">
        <f t="shared" si="2"/>
        <v>57166.666666666672</v>
      </c>
      <c r="Q19" s="1">
        <f>P19/(1+Q$1)^((F19-F$5)/365)</f>
        <v>46323.587840875909</v>
      </c>
      <c r="R19" s="1">
        <f t="shared" ca="1" si="11"/>
        <v>985606.48983456497</v>
      </c>
      <c r="S19" s="1">
        <f t="shared" ca="1" si="3"/>
        <v>1182727.7878014778</v>
      </c>
      <c r="T19" s="1"/>
      <c r="U19" s="1"/>
      <c r="V19" s="1">
        <f t="shared" si="5"/>
        <v>46323.588036645247</v>
      </c>
      <c r="W19" s="1">
        <f t="shared" si="6"/>
        <v>47039.715593178124</v>
      </c>
      <c r="X19" s="1">
        <f t="shared" si="7"/>
        <v>47696.051337117802</v>
      </c>
      <c r="Y19" s="1">
        <f t="shared" si="8"/>
        <v>48433.396135912255</v>
      </c>
      <c r="Z19" s="1">
        <f t="shared" si="9"/>
        <v>49157.806989584242</v>
      </c>
      <c r="AA19" s="1">
        <f t="shared" si="10"/>
        <v>49917.749422716101</v>
      </c>
      <c r="AB19" s="1">
        <f t="shared" si="12"/>
        <v>50664.361520104852</v>
      </c>
      <c r="AC19" s="1">
        <f t="shared" si="13"/>
        <v>51447.594144270101</v>
      </c>
      <c r="AD19" s="1">
        <f t="shared" si="14"/>
        <v>52242.934951093746</v>
      </c>
      <c r="AE19" s="1">
        <f t="shared" si="15"/>
        <v>53024.324490659616</v>
      </c>
      <c r="AF19" s="1">
        <f t="shared" si="16"/>
        <v>53844.040353434844</v>
      </c>
      <c r="AG19" s="1">
        <f t="shared" si="17"/>
        <v>54649.377380145197</v>
      </c>
      <c r="AH19" s="1">
        <f t="shared" ref="AH19:AH41" si="18">$P19/(1+$P$1)^(($F19-$F$17)/365)</f>
        <v>55494.215328758502</v>
      </c>
      <c r="AI19" s="1">
        <f>$P19/(1+$P$1)^(($F19-$F$18)/365)</f>
        <v>56352.113831647686</v>
      </c>
      <c r="AJ19" s="6">
        <f>SUM(AJ20:AJ$41)</f>
        <v>985606.48983456497</v>
      </c>
    </row>
    <row r="20" spans="2:49" x14ac:dyDescent="0.2">
      <c r="E20">
        <v>15</v>
      </c>
      <c r="F20" s="4">
        <f>EDATE(F$5,E20)</f>
        <v>45397</v>
      </c>
      <c r="J20" s="1">
        <f t="shared" si="0"/>
        <v>0</v>
      </c>
      <c r="K20" s="1"/>
      <c r="L20" s="1"/>
      <c r="M20" s="1">
        <f t="shared" si="4"/>
        <v>57166.666666666672</v>
      </c>
      <c r="N20" s="1"/>
      <c r="O20" s="1">
        <f t="shared" si="1"/>
        <v>57166.666666666672</v>
      </c>
      <c r="P20" s="1">
        <f t="shared" si="2"/>
        <v>57166.666666666672</v>
      </c>
      <c r="Q20" s="1">
        <f>P20/(1+Q$1)^((F20-F$5)/365)</f>
        <v>45618.362521940988</v>
      </c>
      <c r="R20" s="1">
        <f t="shared" ca="1" si="11"/>
        <v>943676.55238476791</v>
      </c>
      <c r="S20" s="1">
        <f t="shared" ca="1" si="3"/>
        <v>1132411.8628617215</v>
      </c>
      <c r="T20" s="1"/>
      <c r="U20" s="1"/>
      <c r="V20" s="1">
        <f t="shared" si="5"/>
        <v>45618.362728792206</v>
      </c>
      <c r="W20" s="1">
        <f t="shared" si="6"/>
        <v>46323.588036645247</v>
      </c>
      <c r="X20" s="1">
        <f t="shared" si="7"/>
        <v>46969.931796010911</v>
      </c>
      <c r="Y20" s="1">
        <f t="shared" si="8"/>
        <v>47696.051337117802</v>
      </c>
      <c r="Z20" s="1">
        <f t="shared" si="9"/>
        <v>48409.433838087731</v>
      </c>
      <c r="AA20" s="1">
        <f t="shared" si="10"/>
        <v>49157.806989584242</v>
      </c>
      <c r="AB20" s="1">
        <f t="shared" si="12"/>
        <v>49893.052744931192</v>
      </c>
      <c r="AC20" s="1">
        <f t="shared" si="13"/>
        <v>50664.361520104852</v>
      </c>
      <c r="AD20" s="1">
        <f t="shared" si="14"/>
        <v>51447.594144270101</v>
      </c>
      <c r="AE20" s="1">
        <f t="shared" si="15"/>
        <v>52217.087893765536</v>
      </c>
      <c r="AF20" s="1">
        <f t="shared" si="16"/>
        <v>53024.324490659616</v>
      </c>
      <c r="AG20" s="1">
        <f t="shared" si="17"/>
        <v>53817.4011533382</v>
      </c>
      <c r="AH20" s="1">
        <f t="shared" si="18"/>
        <v>54649.377380145197</v>
      </c>
      <c r="AI20" s="1">
        <f t="shared" ref="AI20:AI41" si="19">$P20/(1+$P$1)^(($F20-$F$18)/365)</f>
        <v>55494.215328758502</v>
      </c>
      <c r="AJ20" s="1">
        <f>$P20/(1+$P$1)^(($F20-$F$19)/365)</f>
        <v>56296.367499274027</v>
      </c>
      <c r="AK20" s="6">
        <f>SUM(AK21:AK$41)</f>
        <v>943676.55238476791</v>
      </c>
    </row>
    <row r="21" spans="2:49" x14ac:dyDescent="0.2">
      <c r="E21">
        <v>16</v>
      </c>
      <c r="F21" s="4">
        <f>EDATE(F$5,E21)</f>
        <v>45427</v>
      </c>
      <c r="J21" s="1">
        <f t="shared" si="0"/>
        <v>0</v>
      </c>
      <c r="K21" s="1"/>
      <c r="L21" s="1"/>
      <c r="M21" s="1">
        <f t="shared" si="4"/>
        <v>57166.666666666672</v>
      </c>
      <c r="N21" s="1"/>
      <c r="O21" s="1">
        <f t="shared" si="1"/>
        <v>57166.666666666672</v>
      </c>
      <c r="P21" s="1">
        <f t="shared" si="2"/>
        <v>57166.666666666672</v>
      </c>
      <c r="Q21" s="1">
        <f>P21/(1+Q$1)^((F21-F$5)/365)</f>
        <v>44946.110450082859</v>
      </c>
      <c r="R21" s="1">
        <f t="shared" ca="1" si="11"/>
        <v>900624.31071082666</v>
      </c>
      <c r="S21" s="1">
        <f t="shared" ca="1" si="3"/>
        <v>1080749.1728529918</v>
      </c>
      <c r="T21" s="1"/>
      <c r="U21" s="1"/>
      <c r="V21" s="1">
        <f t="shared" si="5"/>
        <v>44946.110667293913</v>
      </c>
      <c r="W21" s="1">
        <f t="shared" si="6"/>
        <v>45640.943467861172</v>
      </c>
      <c r="X21" s="1">
        <f t="shared" si="7"/>
        <v>46277.762424084438</v>
      </c>
      <c r="Y21" s="1">
        <f t="shared" si="8"/>
        <v>46993.181551384172</v>
      </c>
      <c r="Z21" s="1">
        <f t="shared" si="9"/>
        <v>47696.051337117802</v>
      </c>
      <c r="AA21" s="1">
        <f t="shared" si="10"/>
        <v>48433.396135912255</v>
      </c>
      <c r="AB21" s="1">
        <f t="shared" si="12"/>
        <v>49157.806989584242</v>
      </c>
      <c r="AC21" s="1">
        <f t="shared" si="13"/>
        <v>49917.749422716101</v>
      </c>
      <c r="AD21" s="1">
        <f t="shared" si="14"/>
        <v>50689.439989807564</v>
      </c>
      <c r="AE21" s="1">
        <f t="shared" si="15"/>
        <v>51447.594144270101</v>
      </c>
      <c r="AF21" s="1">
        <f t="shared" si="16"/>
        <v>52242.934951093746</v>
      </c>
      <c r="AG21" s="1">
        <f t="shared" si="17"/>
        <v>53024.324490659616</v>
      </c>
      <c r="AH21" s="1">
        <f t="shared" si="18"/>
        <v>53844.040353434844</v>
      </c>
      <c r="AI21" s="1">
        <f t="shared" si="19"/>
        <v>54676.428402082114</v>
      </c>
      <c r="AJ21" s="1">
        <f t="shared" ref="AJ21:AJ41" si="20">$P21/(1+$P$1)^(($F21-$F$19)/365)</f>
        <v>55466.759708848753</v>
      </c>
      <c r="AK21" s="1">
        <f>$P21/(1+$P$1)^(($F21-$F$20)/365)</f>
        <v>56324.233768666221</v>
      </c>
      <c r="AL21" s="6">
        <f>SUM(AL22:AL$41)</f>
        <v>900624.31071082666</v>
      </c>
    </row>
    <row r="22" spans="2:49" x14ac:dyDescent="0.2">
      <c r="E22">
        <v>17</v>
      </c>
      <c r="F22" s="4">
        <f>EDATE(F$5,E22)</f>
        <v>45458</v>
      </c>
      <c r="J22" s="1">
        <f t="shared" si="0"/>
        <v>0</v>
      </c>
      <c r="K22" s="1"/>
      <c r="L22" s="1"/>
      <c r="M22" s="1">
        <f t="shared" si="4"/>
        <v>57166.666666666672</v>
      </c>
      <c r="N22" s="1"/>
      <c r="O22" s="1">
        <f t="shared" si="1"/>
        <v>57166.666666666672</v>
      </c>
      <c r="P22" s="1">
        <f t="shared" si="2"/>
        <v>57166.666666666672</v>
      </c>
      <c r="Q22" s="1">
        <f>P22/(1+Q$1)^((F22-F$5)/365)</f>
        <v>44261.855698790168</v>
      </c>
      <c r="R22" s="1">
        <f t="shared" ca="1" si="11"/>
        <v>857380.61319053173</v>
      </c>
      <c r="S22" s="1">
        <f t="shared" ca="1" si="3"/>
        <v>1028856.7358286381</v>
      </c>
      <c r="T22" s="1"/>
      <c r="U22" s="1"/>
      <c r="V22" s="1">
        <f t="shared" si="5"/>
        <v>44261.855926338518</v>
      </c>
      <c r="W22" s="1">
        <f t="shared" si="6"/>
        <v>44946.110667293913</v>
      </c>
      <c r="X22" s="1">
        <f t="shared" si="7"/>
        <v>45573.234760414321</v>
      </c>
      <c r="Y22" s="1">
        <f t="shared" si="8"/>
        <v>46277.762424084438</v>
      </c>
      <c r="Z22" s="1">
        <f t="shared" si="9"/>
        <v>46969.931796010911</v>
      </c>
      <c r="AA22" s="1">
        <f t="shared" si="10"/>
        <v>47696.051337117802</v>
      </c>
      <c r="AB22" s="1">
        <f t="shared" si="12"/>
        <v>48409.433838087731</v>
      </c>
      <c r="AC22" s="1">
        <f t="shared" si="13"/>
        <v>49157.806989584242</v>
      </c>
      <c r="AD22" s="1">
        <f t="shared" si="14"/>
        <v>49917.749422716101</v>
      </c>
      <c r="AE22" s="1">
        <f t="shared" si="15"/>
        <v>50664.361520104852</v>
      </c>
      <c r="AF22" s="1">
        <f t="shared" si="16"/>
        <v>51447.594144270101</v>
      </c>
      <c r="AG22" s="1">
        <f t="shared" si="17"/>
        <v>52217.087893765536</v>
      </c>
      <c r="AH22" s="1">
        <f t="shared" si="18"/>
        <v>53024.324490659616</v>
      </c>
      <c r="AI22" s="1">
        <f t="shared" si="19"/>
        <v>53844.040353434844</v>
      </c>
      <c r="AJ22" s="1">
        <f t="shared" si="20"/>
        <v>54622.339741631622</v>
      </c>
      <c r="AK22" s="1">
        <f t="shared" ref="AK22:AK41" si="21">$P22/(1+$P$1)^(($F22-$F$20)/365)</f>
        <v>55466.759708848753</v>
      </c>
      <c r="AL22" s="1">
        <f>$P22/(1+$P$1)^(($F22-$F$21)/365)</f>
        <v>56296.367499274027</v>
      </c>
      <c r="AM22" s="6">
        <f>SUM(AM23:AM$41)</f>
        <v>857380.61319053173</v>
      </c>
    </row>
    <row r="23" spans="2:49" x14ac:dyDescent="0.2">
      <c r="E23">
        <v>18</v>
      </c>
      <c r="F23" s="4">
        <f>EDATE(F$5,E23)</f>
        <v>45488</v>
      </c>
      <c r="J23" s="1">
        <f t="shared" si="0"/>
        <v>0</v>
      </c>
      <c r="K23" s="1"/>
      <c r="L23" s="1"/>
      <c r="M23" s="1">
        <f t="shared" si="4"/>
        <v>57166.666666666672</v>
      </c>
      <c r="N23" s="1"/>
      <c r="O23" s="1">
        <f t="shared" si="1"/>
        <v>57166.666666666672</v>
      </c>
      <c r="P23" s="1">
        <f t="shared" si="2"/>
        <v>57166.666666666672</v>
      </c>
      <c r="Q23" s="1">
        <f>P23/(1+Q$1)^((F23-F$5)/365)</f>
        <v>43609.593702680904</v>
      </c>
      <c r="R23" s="1">
        <f t="shared" ca="1" si="11"/>
        <v>813037.65643221559</v>
      </c>
      <c r="S23" s="1">
        <f t="shared" ca="1" si="3"/>
        <v>975645.18771865871</v>
      </c>
      <c r="T23" s="1"/>
      <c r="U23" s="1"/>
      <c r="V23" s="1">
        <f t="shared" si="5"/>
        <v>43609.593939885403</v>
      </c>
      <c r="W23" s="1">
        <f t="shared" si="6"/>
        <v>44283.76520496219</v>
      </c>
      <c r="X23" s="1">
        <f t="shared" si="7"/>
        <v>44901.647724312796</v>
      </c>
      <c r="Y23" s="1">
        <f t="shared" si="8"/>
        <v>45595.79316148565</v>
      </c>
      <c r="Z23" s="1">
        <f t="shared" si="9"/>
        <v>46277.762424084438</v>
      </c>
      <c r="AA23" s="1">
        <f t="shared" si="10"/>
        <v>46993.181551384172</v>
      </c>
      <c r="AB23" s="1">
        <f t="shared" si="12"/>
        <v>47696.051337117802</v>
      </c>
      <c r="AC23" s="1">
        <f t="shared" si="13"/>
        <v>48433.396135912255</v>
      </c>
      <c r="AD23" s="1">
        <f t="shared" si="14"/>
        <v>49182.13972636906</v>
      </c>
      <c r="AE23" s="1">
        <f t="shared" si="15"/>
        <v>49917.749422716101</v>
      </c>
      <c r="AF23" s="1">
        <f t="shared" si="16"/>
        <v>50689.439989807564</v>
      </c>
      <c r="AG23" s="1">
        <f t="shared" si="17"/>
        <v>51447.594144270101</v>
      </c>
      <c r="AH23" s="1">
        <f t="shared" si="18"/>
        <v>52242.934951093746</v>
      </c>
      <c r="AI23" s="1">
        <f t="shared" si="19"/>
        <v>53050.571123901362</v>
      </c>
      <c r="AJ23" s="1">
        <f t="shared" si="20"/>
        <v>53817.4011533382</v>
      </c>
      <c r="AK23" s="1">
        <f t="shared" si="21"/>
        <v>54649.377380145197</v>
      </c>
      <c r="AL23" s="1">
        <f t="shared" ref="AL23:AL41" si="22">$P23/(1+$P$1)^(($F23-$F$21)/365)</f>
        <v>55466.759708848753</v>
      </c>
      <c r="AM23" s="1">
        <f>$P23/(1+$P$1)^(($F23-$F$22)/365)</f>
        <v>56324.233768666221</v>
      </c>
      <c r="AN23" s="6">
        <f>SUM(AN24:AN$41)</f>
        <v>813037.65643221559</v>
      </c>
    </row>
    <row r="24" spans="2:49" x14ac:dyDescent="0.2">
      <c r="E24">
        <v>19</v>
      </c>
      <c r="F24" s="4">
        <f>EDATE(F$5,E24)</f>
        <v>45519</v>
      </c>
      <c r="J24" s="1">
        <f t="shared" si="0"/>
        <v>0</v>
      </c>
      <c r="K24" s="1"/>
      <c r="L24" s="1"/>
      <c r="M24" s="1">
        <f t="shared" si="4"/>
        <v>57166.666666666672</v>
      </c>
      <c r="N24" s="1"/>
      <c r="O24" s="1">
        <f t="shared" si="1"/>
        <v>57166.666666666672</v>
      </c>
      <c r="P24" s="1">
        <f t="shared" si="2"/>
        <v>57166.666666666672</v>
      </c>
      <c r="Q24" s="1">
        <f>P24/(1+Q$1)^((F24-F$5)/365)</f>
        <v>42945.685938600989</v>
      </c>
      <c r="R24" s="1">
        <f t="shared" ca="1" si="11"/>
        <v>768439.93562979042</v>
      </c>
      <c r="S24" s="1">
        <f t="shared" ca="1" si="3"/>
        <v>922127.9227557485</v>
      </c>
      <c r="T24" s="1"/>
      <c r="U24" s="1"/>
      <c r="V24" s="1">
        <f t="shared" si="5"/>
        <v>42945.686185432685</v>
      </c>
      <c r="W24" s="1">
        <f t="shared" si="6"/>
        <v>43609.593939885403</v>
      </c>
      <c r="X24" s="1">
        <f t="shared" si="7"/>
        <v>44218.069882405609</v>
      </c>
      <c r="Y24" s="1">
        <f t="shared" si="8"/>
        <v>44901.647724312796</v>
      </c>
      <c r="Z24" s="1">
        <f t="shared" si="9"/>
        <v>45573.234760414321</v>
      </c>
      <c r="AA24" s="1">
        <f t="shared" si="10"/>
        <v>46277.762424084438</v>
      </c>
      <c r="AB24" s="1">
        <f t="shared" si="12"/>
        <v>46969.931796010911</v>
      </c>
      <c r="AC24" s="1">
        <f t="shared" si="13"/>
        <v>47696.051337117802</v>
      </c>
      <c r="AD24" s="1">
        <f t="shared" si="14"/>
        <v>48433.396135912255</v>
      </c>
      <c r="AE24" s="1">
        <f t="shared" si="15"/>
        <v>49157.806989584242</v>
      </c>
      <c r="AF24" s="1">
        <f t="shared" si="16"/>
        <v>49917.749422716101</v>
      </c>
      <c r="AG24" s="1">
        <f t="shared" si="17"/>
        <v>50664.361520104852</v>
      </c>
      <c r="AH24" s="1">
        <f t="shared" si="18"/>
        <v>51447.594144270101</v>
      </c>
      <c r="AI24" s="1">
        <f t="shared" si="19"/>
        <v>52242.934951093746</v>
      </c>
      <c r="AJ24" s="1">
        <f t="shared" si="20"/>
        <v>52998.09084287197</v>
      </c>
      <c r="AK24" s="1">
        <f t="shared" si="21"/>
        <v>53817.4011533382</v>
      </c>
      <c r="AL24" s="1">
        <f t="shared" si="22"/>
        <v>54622.339741631622</v>
      </c>
      <c r="AM24" s="1">
        <f t="shared" ref="AM24:AM41" si="23">$P24/(1+$P$1)^(($F24-$F$22)/365)</f>
        <v>55466.759708848753</v>
      </c>
      <c r="AN24" s="1">
        <f>$P24/(1+$P$1)^(($F24-$F$23)/365)</f>
        <v>56296.367499274027</v>
      </c>
      <c r="AO24" s="6">
        <f>SUM(AO25:AO$41)</f>
        <v>768439.93562979042</v>
      </c>
    </row>
    <row r="25" spans="2:49" x14ac:dyDescent="0.2">
      <c r="E25">
        <v>20</v>
      </c>
      <c r="F25" s="4">
        <f>EDATE(F$5,E25)</f>
        <v>45550</v>
      </c>
      <c r="J25" s="1">
        <f t="shared" si="0"/>
        <v>0</v>
      </c>
      <c r="K25" s="1"/>
      <c r="L25" s="1"/>
      <c r="M25" s="1">
        <f t="shared" si="4"/>
        <v>57166.666666666672</v>
      </c>
      <c r="N25" s="1"/>
      <c r="O25" s="1">
        <f t="shared" si="1"/>
        <v>57166.666666666672</v>
      </c>
      <c r="P25" s="1">
        <f t="shared" si="2"/>
        <v>57166.666666666672</v>
      </c>
      <c r="Q25" s="1">
        <f>P25/(1+Q$1)^((F25-F$5)/365)</f>
        <v>42291.885434914519</v>
      </c>
      <c r="R25" s="1">
        <f t="shared" ca="1" si="11"/>
        <v>723152.76787002024</v>
      </c>
      <c r="S25" s="1">
        <f t="shared" ca="1" si="3"/>
        <v>867783.32144402422</v>
      </c>
      <c r="T25" s="1"/>
      <c r="U25" s="1"/>
      <c r="V25" s="1">
        <f t="shared" si="5"/>
        <v>42291.885691025316</v>
      </c>
      <c r="W25" s="1">
        <f t="shared" si="6"/>
        <v>42945.686185432685</v>
      </c>
      <c r="X25" s="1">
        <f t="shared" si="7"/>
        <v>43544.898755833587</v>
      </c>
      <c r="Y25" s="1">
        <f t="shared" si="8"/>
        <v>44218.069882405609</v>
      </c>
      <c r="Z25" s="1">
        <f t="shared" si="9"/>
        <v>44879.432749906242</v>
      </c>
      <c r="AA25" s="1">
        <f t="shared" si="10"/>
        <v>45573.234760414321</v>
      </c>
      <c r="AB25" s="1">
        <f t="shared" si="12"/>
        <v>46254.86662047929</v>
      </c>
      <c r="AC25" s="1">
        <f t="shared" si="13"/>
        <v>46969.931796010911</v>
      </c>
      <c r="AD25" s="1">
        <f t="shared" si="14"/>
        <v>47696.051337117802</v>
      </c>
      <c r="AE25" s="1">
        <f t="shared" si="15"/>
        <v>48409.433838087731</v>
      </c>
      <c r="AF25" s="1">
        <f t="shared" si="16"/>
        <v>49157.806989584242</v>
      </c>
      <c r="AG25" s="1">
        <f t="shared" si="17"/>
        <v>49893.052744931192</v>
      </c>
      <c r="AH25" s="1">
        <f t="shared" si="18"/>
        <v>50664.361520104852</v>
      </c>
      <c r="AI25" s="1">
        <f t="shared" si="19"/>
        <v>51447.594144270101</v>
      </c>
      <c r="AJ25" s="1">
        <f t="shared" si="20"/>
        <v>52191.253624202262</v>
      </c>
      <c r="AK25" s="1">
        <f t="shared" si="21"/>
        <v>52998.09084287197</v>
      </c>
      <c r="AL25" s="1">
        <f t="shared" si="22"/>
        <v>53790.775132917108</v>
      </c>
      <c r="AM25" s="1">
        <f t="shared" si="23"/>
        <v>54622.339741631622</v>
      </c>
      <c r="AN25" s="1">
        <f t="shared" ref="AN25:AN41" si="24">$P25/(1+$P$1)^(($F25-$F$23)/365)</f>
        <v>55439.317672536148</v>
      </c>
      <c r="AO25" s="1">
        <f>$P25/(1+$P$1)^(($F25-$F$24)/365)</f>
        <v>56296.367499274027</v>
      </c>
      <c r="AP25" s="6">
        <f>SUM(AP26:AP$41)</f>
        <v>723152.76787002024</v>
      </c>
    </row>
    <row r="26" spans="2:49" x14ac:dyDescent="0.2">
      <c r="E26">
        <v>21</v>
      </c>
      <c r="F26" s="4">
        <f>EDATE(F$5,E26)</f>
        <v>45580</v>
      </c>
      <c r="J26" s="1">
        <f t="shared" si="0"/>
        <v>0</v>
      </c>
      <c r="K26" s="1"/>
      <c r="L26" s="1"/>
      <c r="M26" s="1">
        <f t="shared" si="4"/>
        <v>57166.666666666672</v>
      </c>
      <c r="N26" s="1"/>
      <c r="O26" s="1">
        <f t="shared" si="1"/>
        <v>57166.666666666672</v>
      </c>
      <c r="P26" s="1">
        <f t="shared" si="2"/>
        <v>57166.666666666672</v>
      </c>
      <c r="Q26" s="1">
        <f>P26/(1+Q$1)^((F26-F$5)/365)</f>
        <v>41668.653779180866</v>
      </c>
      <c r="R26" s="1">
        <f t="shared" ca="1" si="11"/>
        <v>676802.18588256836</v>
      </c>
      <c r="S26" s="1">
        <f t="shared" ca="1" si="3"/>
        <v>812162.62305908196</v>
      </c>
      <c r="T26" s="1"/>
      <c r="U26" s="1"/>
      <c r="V26" s="1">
        <f t="shared" si="5"/>
        <v>41668.654043947863</v>
      </c>
      <c r="W26" s="1">
        <f t="shared" si="6"/>
        <v>42312.819849517604</v>
      </c>
      <c r="X26" s="1">
        <f t="shared" si="7"/>
        <v>42903.202162503912</v>
      </c>
      <c r="Y26" s="1">
        <f t="shared" si="8"/>
        <v>43566.453146166175</v>
      </c>
      <c r="Z26" s="1">
        <f t="shared" si="9"/>
        <v>44218.069882405609</v>
      </c>
      <c r="AA26" s="1">
        <f t="shared" si="10"/>
        <v>44901.647724312796</v>
      </c>
      <c r="AB26" s="1">
        <f t="shared" si="12"/>
        <v>45573.234760414321</v>
      </c>
      <c r="AC26" s="1">
        <f t="shared" si="13"/>
        <v>46277.762424084438</v>
      </c>
      <c r="AD26" s="1">
        <f t="shared" si="14"/>
        <v>46993.181551384172</v>
      </c>
      <c r="AE26" s="1">
        <f t="shared" si="15"/>
        <v>47696.051337117802</v>
      </c>
      <c r="AF26" s="1">
        <f t="shared" si="16"/>
        <v>48433.396135912255</v>
      </c>
      <c r="AG26" s="1">
        <f t="shared" si="17"/>
        <v>49157.806989584242</v>
      </c>
      <c r="AH26" s="1">
        <f t="shared" si="18"/>
        <v>49917.749422716101</v>
      </c>
      <c r="AI26" s="1">
        <f t="shared" si="19"/>
        <v>50689.439989807564</v>
      </c>
      <c r="AJ26" s="1">
        <f t="shared" si="20"/>
        <v>51422.140579754807</v>
      </c>
      <c r="AK26" s="1">
        <f t="shared" si="21"/>
        <v>52217.087893765536</v>
      </c>
      <c r="AL26" s="1">
        <f t="shared" si="22"/>
        <v>52998.09084287197</v>
      </c>
      <c r="AM26" s="1">
        <f t="shared" si="23"/>
        <v>53817.4011533382</v>
      </c>
      <c r="AN26" s="1">
        <f t="shared" si="24"/>
        <v>54622.339741631622</v>
      </c>
      <c r="AO26" s="1">
        <f t="shared" ref="AO26:AO41" si="25">$P26/(1+$P$1)^(($F26-$F$24)/365)</f>
        <v>55466.759708848753</v>
      </c>
      <c r="AP26" s="1">
        <f>$P26/(1+$P$1)^(($F26-$F$25)/365)</f>
        <v>56324.233768666221</v>
      </c>
      <c r="AQ26" s="6">
        <f>SUM(AQ27:AQ$41)</f>
        <v>676802.18588256836</v>
      </c>
    </row>
    <row r="27" spans="2:49" x14ac:dyDescent="0.2">
      <c r="E27">
        <v>22</v>
      </c>
      <c r="F27" s="4">
        <f>EDATE(F$5,E27)</f>
        <v>45611</v>
      </c>
      <c r="J27" s="1">
        <f t="shared" si="0"/>
        <v>0</v>
      </c>
      <c r="K27" s="1"/>
      <c r="L27" s="1"/>
      <c r="M27" s="1">
        <f t="shared" si="4"/>
        <v>57166.666666666672</v>
      </c>
      <c r="N27" s="1"/>
      <c r="O27" s="1">
        <f t="shared" si="1"/>
        <v>57166.666666666672</v>
      </c>
      <c r="P27" s="1">
        <f t="shared" si="2"/>
        <v>57166.666666666672</v>
      </c>
      <c r="Q27" s="1">
        <f>P27/(1+Q$1)^((F27-F$5)/365)</f>
        <v>41034.294675737627</v>
      </c>
      <c r="R27" s="1">
        <f t="shared" ca="1" si="11"/>
        <v>630098.3679755613</v>
      </c>
      <c r="S27" s="1">
        <f t="shared" ca="1" si="3"/>
        <v>756118.04157067358</v>
      </c>
      <c r="T27" s="1"/>
      <c r="U27" s="1"/>
      <c r="V27" s="1">
        <f t="shared" si="5"/>
        <v>41034.294949123025</v>
      </c>
      <c r="W27" s="1">
        <f t="shared" si="6"/>
        <v>41668.654043947863</v>
      </c>
      <c r="X27" s="1">
        <f t="shared" si="7"/>
        <v>42250.04844027933</v>
      </c>
      <c r="Y27" s="1">
        <f t="shared" si="8"/>
        <v>42903.202162503912</v>
      </c>
      <c r="Z27" s="1">
        <f t="shared" si="9"/>
        <v>43544.898755833587</v>
      </c>
      <c r="AA27" s="1">
        <f t="shared" si="10"/>
        <v>44218.069882405609</v>
      </c>
      <c r="AB27" s="1">
        <f t="shared" si="12"/>
        <v>44879.432749906242</v>
      </c>
      <c r="AC27" s="1">
        <f t="shared" si="13"/>
        <v>45573.234760414321</v>
      </c>
      <c r="AD27" s="1">
        <f t="shared" si="14"/>
        <v>46277.762424084438</v>
      </c>
      <c r="AE27" s="1">
        <f t="shared" si="15"/>
        <v>46969.931796010911</v>
      </c>
      <c r="AF27" s="1">
        <f t="shared" si="16"/>
        <v>47696.051337117802</v>
      </c>
      <c r="AG27" s="1">
        <f t="shared" si="17"/>
        <v>48409.433838087731</v>
      </c>
      <c r="AH27" s="1">
        <f t="shared" si="18"/>
        <v>49157.806989584242</v>
      </c>
      <c r="AI27" s="1">
        <f t="shared" si="19"/>
        <v>49917.749422716101</v>
      </c>
      <c r="AJ27" s="1">
        <f t="shared" si="20"/>
        <v>50639.295457910353</v>
      </c>
      <c r="AK27" s="1">
        <f t="shared" si="21"/>
        <v>51422.140579754807</v>
      </c>
      <c r="AL27" s="1">
        <f t="shared" si="22"/>
        <v>52191.253624202262</v>
      </c>
      <c r="AM27" s="1">
        <f t="shared" si="23"/>
        <v>52998.09084287197</v>
      </c>
      <c r="AN27" s="1">
        <f t="shared" si="24"/>
        <v>53790.775132917108</v>
      </c>
      <c r="AO27" s="1">
        <f t="shared" si="25"/>
        <v>54622.339741631622</v>
      </c>
      <c r="AP27" s="1">
        <f t="shared" ref="AP27:AP41" si="26">$P27/(1+$P$1)^(($F27-$F$25)/365)</f>
        <v>55466.759708848753</v>
      </c>
      <c r="AQ27" s="1">
        <f>$P27/(1+$P$1)^(($F27-$F$26)/365)</f>
        <v>56296.367499274027</v>
      </c>
      <c r="AR27" s="6">
        <f>SUM(AR28:AR$41)</f>
        <v>630098.3679755613</v>
      </c>
    </row>
    <row r="28" spans="2:49" x14ac:dyDescent="0.2">
      <c r="E28">
        <v>23</v>
      </c>
      <c r="F28" s="4">
        <f>EDATE(F$5,E28)</f>
        <v>45641</v>
      </c>
      <c r="J28" s="1">
        <f t="shared" si="0"/>
        <v>0</v>
      </c>
      <c r="K28" s="1"/>
      <c r="L28" s="1"/>
      <c r="M28" s="1">
        <f t="shared" si="4"/>
        <v>57166.666666666672</v>
      </c>
      <c r="N28" s="1"/>
      <c r="O28" s="1">
        <f t="shared" si="1"/>
        <v>57166.666666666672</v>
      </c>
      <c r="P28" s="1">
        <f t="shared" si="2"/>
        <v>57166.666666666672</v>
      </c>
      <c r="Q28" s="1">
        <f>P28/(1+Q$1)^((F28-F$5)/365)</f>
        <v>40429.595425523774</v>
      </c>
      <c r="R28" s="1">
        <f t="shared" ca="1" si="11"/>
        <v>582355.98564694985</v>
      </c>
      <c r="S28" s="1">
        <f t="shared" ca="1" si="3"/>
        <v>698827.18277633982</v>
      </c>
      <c r="T28" s="1"/>
      <c r="U28" s="1"/>
      <c r="V28" s="1">
        <f t="shared" si="5"/>
        <v>40429.595706941196</v>
      </c>
      <c r="W28" s="1">
        <f t="shared" si="6"/>
        <v>41054.606609860035</v>
      </c>
      <c r="X28" s="1">
        <f t="shared" si="7"/>
        <v>41627.433325150407</v>
      </c>
      <c r="Y28" s="1">
        <f t="shared" si="8"/>
        <v>42270.96188965394</v>
      </c>
      <c r="Z28" s="1">
        <f t="shared" si="9"/>
        <v>42903.202162503912</v>
      </c>
      <c r="AA28" s="1">
        <f t="shared" si="10"/>
        <v>43566.453146166175</v>
      </c>
      <c r="AB28" s="1">
        <f t="shared" si="12"/>
        <v>44218.069882405609</v>
      </c>
      <c r="AC28" s="1">
        <f t="shared" si="13"/>
        <v>44901.647724312796</v>
      </c>
      <c r="AD28" s="1">
        <f t="shared" si="14"/>
        <v>45595.79316148565</v>
      </c>
      <c r="AE28" s="1">
        <f t="shared" si="15"/>
        <v>46277.762424084438</v>
      </c>
      <c r="AF28" s="1">
        <f t="shared" si="16"/>
        <v>46993.181551384172</v>
      </c>
      <c r="AG28" s="1">
        <f t="shared" si="17"/>
        <v>47696.051337117802</v>
      </c>
      <c r="AH28" s="1">
        <f t="shared" si="18"/>
        <v>48433.396135912255</v>
      </c>
      <c r="AI28" s="1">
        <f t="shared" si="19"/>
        <v>49182.13972636906</v>
      </c>
      <c r="AJ28" s="1">
        <f t="shared" si="20"/>
        <v>49893.052744931192</v>
      </c>
      <c r="AK28" s="1">
        <f t="shared" si="21"/>
        <v>50664.361520104852</v>
      </c>
      <c r="AL28" s="1">
        <f t="shared" si="22"/>
        <v>51422.140579754807</v>
      </c>
      <c r="AM28" s="1">
        <f t="shared" si="23"/>
        <v>52217.087893765536</v>
      </c>
      <c r="AN28" s="1">
        <f t="shared" si="24"/>
        <v>52998.09084287197</v>
      </c>
      <c r="AO28" s="1">
        <f t="shared" si="25"/>
        <v>53817.4011533382</v>
      </c>
      <c r="AP28" s="1">
        <f t="shared" si="26"/>
        <v>54649.377380145197</v>
      </c>
      <c r="AQ28" s="1">
        <f t="shared" ref="AQ28:AQ41" si="27">$P28/(1+$P$1)^(($F28-$F$26)/365)</f>
        <v>55466.759708848753</v>
      </c>
      <c r="AR28" s="1">
        <f>$P28/(1+$P$1)^(($F28-$F$27)/365)</f>
        <v>56324.233768666221</v>
      </c>
      <c r="AS28" s="6">
        <f>SUM(AS29:AS$41)</f>
        <v>582355.98564694985</v>
      </c>
    </row>
    <row r="29" spans="2:49" x14ac:dyDescent="0.2">
      <c r="E29">
        <v>24</v>
      </c>
      <c r="F29" s="4">
        <f>EDATE(F$5,E29)</f>
        <v>45672</v>
      </c>
      <c r="H29" s="1">
        <f>C$8/C$7*12</f>
        <v>90000</v>
      </c>
      <c r="J29" s="1">
        <f t="shared" si="0"/>
        <v>90000</v>
      </c>
      <c r="K29" s="1"/>
      <c r="L29" s="1"/>
      <c r="M29" s="1">
        <f t="shared" si="4"/>
        <v>57166.666666666672</v>
      </c>
      <c r="N29" s="1"/>
      <c r="O29" s="1">
        <f t="shared" si="1"/>
        <v>57166.666666666672</v>
      </c>
      <c r="P29" s="1">
        <f t="shared" si="2"/>
        <v>-32833.333333333328</v>
      </c>
      <c r="Q29" s="1">
        <f>P29/(1+Q$1)^((F29-F$5)/365)</f>
        <v>-22866.990156846234</v>
      </c>
      <c r="R29" s="1">
        <f t="shared" ca="1" si="11"/>
        <v>624192.10107703565</v>
      </c>
      <c r="S29" s="1">
        <f t="shared" ca="1" si="3"/>
        <v>749030.52129244281</v>
      </c>
      <c r="T29" s="1"/>
      <c r="U29" s="1"/>
      <c r="V29" s="1">
        <f t="shared" si="5"/>
        <v>-22866.990323064947</v>
      </c>
      <c r="W29" s="1">
        <f t="shared" si="6"/>
        <v>-23220.49665967176</v>
      </c>
      <c r="X29" s="1">
        <f t="shared" si="7"/>
        <v>-23544.487605569077</v>
      </c>
      <c r="Y29" s="1">
        <f t="shared" si="8"/>
        <v>-23908.467536602413</v>
      </c>
      <c r="Z29" s="1">
        <f t="shared" si="9"/>
        <v>-24266.062806807655</v>
      </c>
      <c r="AA29" s="1">
        <f t="shared" si="10"/>
        <v>-24641.197743478919</v>
      </c>
      <c r="AB29" s="1">
        <f t="shared" si="12"/>
        <v>-25009.752346644938</v>
      </c>
      <c r="AC29" s="1">
        <f t="shared" si="13"/>
        <v>-25396.384159865604</v>
      </c>
      <c r="AD29" s="1">
        <f t="shared" si="14"/>
        <v>-25788.993007841455</v>
      </c>
      <c r="AE29" s="1">
        <f t="shared" si="15"/>
        <v>-26174.715008167987</v>
      </c>
      <c r="AF29" s="1">
        <f t="shared" si="16"/>
        <v>-26579.356261063069</v>
      </c>
      <c r="AG29" s="1">
        <f t="shared" si="17"/>
        <v>-26976.899602956699</v>
      </c>
      <c r="AH29" s="1">
        <f t="shared" si="18"/>
        <v>-27393.942021609928</v>
      </c>
      <c r="AI29" s="1">
        <f t="shared" si="19"/>
        <v>-27817.431599926276</v>
      </c>
      <c r="AJ29" s="1">
        <f t="shared" si="20"/>
        <v>-28219.524196494342</v>
      </c>
      <c r="AK29" s="1">
        <f t="shared" si="21"/>
        <v>-28655.776649421117</v>
      </c>
      <c r="AL29" s="1">
        <f t="shared" si="22"/>
        <v>-29084.376691569498</v>
      </c>
      <c r="AM29" s="1">
        <f t="shared" si="23"/>
        <v>-29533.999108488904</v>
      </c>
      <c r="AN29" s="1">
        <f t="shared" si="24"/>
        <v>-29975.73458882753</v>
      </c>
      <c r="AO29" s="1">
        <f t="shared" si="25"/>
        <v>-30439.136723165528</v>
      </c>
      <c r="AP29" s="1">
        <f t="shared" si="26"/>
        <v>-30909.702703229221</v>
      </c>
      <c r="AQ29" s="1">
        <f t="shared" si="27"/>
        <v>-31372.014370558096</v>
      </c>
      <c r="AR29" s="1">
        <f t="shared" ref="AR29:AR41" si="28">$P29/(1+$P$1)^(($F29-$F$27)/365)</f>
        <v>-31857.001931904379</v>
      </c>
      <c r="AS29" s="1">
        <f>$P29/(1+$P$1)^(($F29-$F$28)/365)</f>
        <v>-32333.482208037844</v>
      </c>
      <c r="AT29" s="6">
        <f>SUM(AT30:AT$41)</f>
        <v>624192.10107703565</v>
      </c>
    </row>
    <row r="30" spans="2:49" x14ac:dyDescent="0.2">
      <c r="E30">
        <v>25</v>
      </c>
      <c r="F30" s="4">
        <f>EDATE(F$5,E30)</f>
        <v>45703</v>
      </c>
      <c r="J30" s="1">
        <f t="shared" si="0"/>
        <v>0</v>
      </c>
      <c r="K30" s="1"/>
      <c r="L30" s="1"/>
      <c r="M30" s="1">
        <f t="shared" si="4"/>
        <v>57166.666666666672</v>
      </c>
      <c r="N30" s="1"/>
      <c r="O30" s="1">
        <f t="shared" si="1"/>
        <v>57166.666666666672</v>
      </c>
      <c r="P30" s="1">
        <f t="shared" si="2"/>
        <v>57166.666666666672</v>
      </c>
      <c r="Q30" s="1">
        <f>P30/(1+Q$1)^((F30-F$5)/365)</f>
        <v>39207.974042901544</v>
      </c>
      <c r="R30" s="1">
        <f t="shared" ca="1" si="11"/>
        <v>576674.97113878082</v>
      </c>
      <c r="S30" s="1">
        <f t="shared" ca="1" si="3"/>
        <v>692009.96536653698</v>
      </c>
      <c r="T30" s="1"/>
      <c r="U30" s="1"/>
      <c r="V30" s="1">
        <f t="shared" si="5"/>
        <v>39207.974339988039</v>
      </c>
      <c r="W30" s="1">
        <f t="shared" si="6"/>
        <v>39814.099902595328</v>
      </c>
      <c r="X30" s="1">
        <f t="shared" si="7"/>
        <v>40369.618075894999</v>
      </c>
      <c r="Y30" s="1">
        <f t="shared" si="8"/>
        <v>40993.701770102511</v>
      </c>
      <c r="Z30" s="1">
        <f t="shared" si="9"/>
        <v>41606.838259873366</v>
      </c>
      <c r="AA30" s="1">
        <f t="shared" si="10"/>
        <v>42250.04844027933</v>
      </c>
      <c r="AB30" s="1">
        <f t="shared" si="12"/>
        <v>42881.975913884919</v>
      </c>
      <c r="AC30" s="1">
        <f t="shared" si="13"/>
        <v>43544.898755833587</v>
      </c>
      <c r="AD30" s="1">
        <f t="shared" si="14"/>
        <v>44218.069882405609</v>
      </c>
      <c r="AE30" s="1">
        <f t="shared" si="15"/>
        <v>44879.432749906242</v>
      </c>
      <c r="AF30" s="1">
        <f t="shared" si="16"/>
        <v>45573.234760414321</v>
      </c>
      <c r="AG30" s="1">
        <f t="shared" si="17"/>
        <v>46254.86662047929</v>
      </c>
      <c r="AH30" s="1">
        <f t="shared" si="18"/>
        <v>46969.931796010911</v>
      </c>
      <c r="AI30" s="1">
        <f t="shared" si="19"/>
        <v>47696.051337117802</v>
      </c>
      <c r="AJ30" s="1">
        <f t="shared" si="20"/>
        <v>48385.483395548261</v>
      </c>
      <c r="AK30" s="1">
        <f t="shared" si="21"/>
        <v>49133.486291358175</v>
      </c>
      <c r="AL30" s="1">
        <f t="shared" si="22"/>
        <v>49868.368285763943</v>
      </c>
      <c r="AM30" s="1">
        <f t="shared" si="23"/>
        <v>50639.295457910353</v>
      </c>
      <c r="AN30" s="1">
        <f t="shared" si="24"/>
        <v>51396.699608324925</v>
      </c>
      <c r="AO30" s="1">
        <f t="shared" si="25"/>
        <v>52191.253624202262</v>
      </c>
      <c r="AP30" s="1">
        <f t="shared" si="26"/>
        <v>52998.09084287197</v>
      </c>
      <c r="AQ30" s="1">
        <f t="shared" si="27"/>
        <v>53790.775132917108</v>
      </c>
      <c r="AR30" s="1">
        <f t="shared" si="28"/>
        <v>54622.339741631622</v>
      </c>
      <c r="AS30" s="1">
        <f t="shared" ref="AS30:AS41" si="29">$P30/(1+$P$1)^(($F30-$F$28)/365)</f>
        <v>55439.317672536148</v>
      </c>
      <c r="AT30" s="1">
        <f>$P30/(1+$P$1)^(($F30-$F$29)/365)</f>
        <v>56296.367499274027</v>
      </c>
      <c r="AU30" s="6">
        <f>SUM(AU31:AU$41)</f>
        <v>576674.97113878082</v>
      </c>
    </row>
    <row r="31" spans="2:49" x14ac:dyDescent="0.2">
      <c r="E31">
        <v>26</v>
      </c>
      <c r="F31" s="4">
        <f>EDATE(F$5,E31)</f>
        <v>45731</v>
      </c>
      <c r="J31" s="1">
        <f t="shared" si="0"/>
        <v>0</v>
      </c>
      <c r="K31" s="1"/>
      <c r="L31" s="1"/>
      <c r="M31" s="1">
        <f t="shared" si="4"/>
        <v>57166.666666666672</v>
      </c>
      <c r="N31" s="1"/>
      <c r="O31" s="1">
        <f t="shared" si="1"/>
        <v>57166.666666666672</v>
      </c>
      <c r="P31" s="1">
        <f t="shared" si="2"/>
        <v>57166.666666666672</v>
      </c>
      <c r="Q31" s="1">
        <f>P31/(1+Q$1)^((F31-F$5)/365)</f>
        <v>38668.441008113376</v>
      </c>
      <c r="R31" s="1">
        <f t="shared" ca="1" si="11"/>
        <v>527554.53501200816</v>
      </c>
      <c r="S31" s="1">
        <f t="shared" ca="1" si="3"/>
        <v>633065.44201440981</v>
      </c>
      <c r="T31" s="1"/>
      <c r="U31" s="1"/>
      <c r="V31" s="1">
        <f t="shared" si="5"/>
        <v>38668.441311878065</v>
      </c>
      <c r="W31" s="1">
        <f t="shared" si="6"/>
        <v>39266.226102851178</v>
      </c>
      <c r="X31" s="1">
        <f t="shared" si="7"/>
        <v>39814.099902595328</v>
      </c>
      <c r="Y31" s="1">
        <f t="shared" si="8"/>
        <v>40429.595706941196</v>
      </c>
      <c r="Z31" s="1">
        <f t="shared" si="9"/>
        <v>41034.294949123025</v>
      </c>
      <c r="AA31" s="1">
        <f t="shared" si="10"/>
        <v>41668.654043947863</v>
      </c>
      <c r="AB31" s="1">
        <f t="shared" si="12"/>
        <v>42291.885691025316</v>
      </c>
      <c r="AC31" s="1">
        <f t="shared" si="13"/>
        <v>42945.686185432685</v>
      </c>
      <c r="AD31" s="1">
        <f t="shared" si="14"/>
        <v>43609.593939885403</v>
      </c>
      <c r="AE31" s="1">
        <f t="shared" si="15"/>
        <v>44261.855926338518</v>
      </c>
      <c r="AF31" s="1">
        <f t="shared" si="16"/>
        <v>44946.110667293913</v>
      </c>
      <c r="AG31" s="1">
        <f t="shared" si="17"/>
        <v>45618.362728792206</v>
      </c>
      <c r="AH31" s="1">
        <f t="shared" si="18"/>
        <v>46323.588036645247</v>
      </c>
      <c r="AI31" s="1">
        <f t="shared" si="19"/>
        <v>47039.715593178124</v>
      </c>
      <c r="AJ31" s="1">
        <f t="shared" si="20"/>
        <v>47719.660516085198</v>
      </c>
      <c r="AK31" s="1">
        <f t="shared" si="21"/>
        <v>48457.37029489009</v>
      </c>
      <c r="AL31" s="1">
        <f t="shared" si="22"/>
        <v>49182.13972636906</v>
      </c>
      <c r="AM31" s="1">
        <f t="shared" si="23"/>
        <v>49942.45832516675</v>
      </c>
      <c r="AN31" s="1">
        <f t="shared" si="24"/>
        <v>50689.439989807564</v>
      </c>
      <c r="AO31" s="1">
        <f t="shared" si="25"/>
        <v>51473.060308104272</v>
      </c>
      <c r="AP31" s="1">
        <f t="shared" si="26"/>
        <v>52268.79480251675</v>
      </c>
      <c r="AQ31" s="1">
        <f t="shared" si="27"/>
        <v>53050.571123901362</v>
      </c>
      <c r="AR31" s="1">
        <f t="shared" si="28"/>
        <v>53870.692739730861</v>
      </c>
      <c r="AS31" s="1">
        <f t="shared" si="29"/>
        <v>54676.428402082114</v>
      </c>
      <c r="AT31" s="1">
        <f t="shared" ref="AT31:AT41" si="30">$P31/(1+$P$1)^(($F31-$F$29)/365)</f>
        <v>55521.684538989153</v>
      </c>
      <c r="AU31" s="1">
        <f>$P31/(1+$P$1)^(($F31-$F$30)/365)</f>
        <v>56380.007695046123</v>
      </c>
      <c r="AV31" s="6">
        <f>SUM(AV32:AV$41)</f>
        <v>527554.53501200816</v>
      </c>
    </row>
    <row r="32" spans="2:49" x14ac:dyDescent="0.2">
      <c r="E32">
        <v>27</v>
      </c>
      <c r="F32" s="4">
        <f>EDATE(F$5,E32)</f>
        <v>45762</v>
      </c>
      <c r="J32" s="1">
        <f t="shared" si="0"/>
        <v>0</v>
      </c>
      <c r="K32" s="1"/>
      <c r="L32" s="1"/>
      <c r="M32" s="1">
        <f t="shared" si="4"/>
        <v>57166.666666666672</v>
      </c>
      <c r="N32" s="1"/>
      <c r="O32" s="1">
        <f t="shared" si="1"/>
        <v>57166.666666666672</v>
      </c>
      <c r="P32" s="1">
        <f t="shared" si="2"/>
        <v>57166.666666666672</v>
      </c>
      <c r="Q32" s="1">
        <f>P32/(1+Q$1)^((F32-F$5)/365)</f>
        <v>38079.756821207629</v>
      </c>
      <c r="R32" s="1">
        <f t="shared" ca="1" si="11"/>
        <v>478543.46155623713</v>
      </c>
      <c r="S32" s="1">
        <f t="shared" ca="1" si="3"/>
        <v>574252.15386748454</v>
      </c>
      <c r="T32" s="1"/>
      <c r="U32" s="1"/>
      <c r="V32" s="1">
        <f t="shared" si="5"/>
        <v>38079.757132086248</v>
      </c>
      <c r="W32" s="1">
        <f t="shared" si="6"/>
        <v>38668.441311878065</v>
      </c>
      <c r="X32" s="1">
        <f t="shared" si="7"/>
        <v>39207.974339988039</v>
      </c>
      <c r="Y32" s="1">
        <f t="shared" si="8"/>
        <v>39814.099902595328</v>
      </c>
      <c r="Z32" s="1">
        <f t="shared" si="9"/>
        <v>40409.593268736447</v>
      </c>
      <c r="AA32" s="1">
        <f t="shared" si="10"/>
        <v>41034.294949123025</v>
      </c>
      <c r="AB32" s="1">
        <f t="shared" si="12"/>
        <v>41648.038584826514</v>
      </c>
      <c r="AC32" s="1">
        <f t="shared" si="13"/>
        <v>42291.885691025316</v>
      </c>
      <c r="AD32" s="1">
        <f t="shared" si="14"/>
        <v>42945.686185432685</v>
      </c>
      <c r="AE32" s="1">
        <f t="shared" si="15"/>
        <v>43588.01820575638</v>
      </c>
      <c r="AF32" s="1">
        <f t="shared" si="16"/>
        <v>44261.855926338518</v>
      </c>
      <c r="AG32" s="1">
        <f t="shared" si="17"/>
        <v>44923.873694961003</v>
      </c>
      <c r="AH32" s="1">
        <f t="shared" si="18"/>
        <v>45618.362728792206</v>
      </c>
      <c r="AI32" s="1">
        <f t="shared" si="19"/>
        <v>46323.588036645247</v>
      </c>
      <c r="AJ32" s="1">
        <f t="shared" si="20"/>
        <v>46993.181551384172</v>
      </c>
      <c r="AK32" s="1">
        <f t="shared" si="21"/>
        <v>47719.660516085198</v>
      </c>
      <c r="AL32" s="1">
        <f t="shared" si="22"/>
        <v>48433.396135912255</v>
      </c>
      <c r="AM32" s="1">
        <f t="shared" si="23"/>
        <v>49182.13972636906</v>
      </c>
      <c r="AN32" s="1">
        <f t="shared" si="24"/>
        <v>49917.749422716101</v>
      </c>
      <c r="AO32" s="1">
        <f t="shared" si="25"/>
        <v>50689.439989807564</v>
      </c>
      <c r="AP32" s="1">
        <f t="shared" si="26"/>
        <v>51473.060308104272</v>
      </c>
      <c r="AQ32" s="1">
        <f t="shared" si="27"/>
        <v>52242.934951093746</v>
      </c>
      <c r="AR32" s="1">
        <f t="shared" si="28"/>
        <v>53050.571123901362</v>
      </c>
      <c r="AS32" s="1">
        <f t="shared" si="29"/>
        <v>53844.040353434844</v>
      </c>
      <c r="AT32" s="1">
        <f t="shared" si="30"/>
        <v>54676.428402082114</v>
      </c>
      <c r="AU32" s="1">
        <f t="shared" ref="AU32:AU41" si="31">$P32/(1+$P$1)^(($F32-$F$30)/365)</f>
        <v>55521.684538989153</v>
      </c>
      <c r="AV32" s="1">
        <f>$P32/(1+$P$1)^(($F32-$F$31)/365)</f>
        <v>56296.367499274027</v>
      </c>
      <c r="AW32" s="6">
        <f>SUM(AW33:AW$41)</f>
        <v>478543.46155623713</v>
      </c>
    </row>
    <row r="33" spans="5:57" x14ac:dyDescent="0.2">
      <c r="E33">
        <v>28</v>
      </c>
      <c r="F33" s="4">
        <f>EDATE(F$5,E33)</f>
        <v>45792</v>
      </c>
      <c r="J33" s="1">
        <f t="shared" si="0"/>
        <v>0</v>
      </c>
      <c r="K33" s="1"/>
      <c r="L33" s="1"/>
      <c r="M33" s="1">
        <f t="shared" si="4"/>
        <v>57166.666666666672</v>
      </c>
      <c r="N33" s="1"/>
      <c r="O33" s="1">
        <f t="shared" si="1"/>
        <v>57166.666666666672</v>
      </c>
      <c r="P33" s="1">
        <f t="shared" si="2"/>
        <v>57166.666666666672</v>
      </c>
      <c r="Q33" s="1">
        <f>P33/(1+Q$1)^((F33-F$5)/365)</f>
        <v>37518.596928486848</v>
      </c>
      <c r="R33" s="1">
        <f t="shared" ca="1" si="11"/>
        <v>428534.29581170925</v>
      </c>
      <c r="S33" s="1">
        <f t="shared" ca="1" si="3"/>
        <v>514241.15497405105</v>
      </c>
      <c r="T33" s="1"/>
      <c r="U33" s="1"/>
      <c r="V33" s="1">
        <f t="shared" si="5"/>
        <v>37518.597245976576</v>
      </c>
      <c r="W33" s="1">
        <f t="shared" si="6"/>
        <v>38098.606319303275</v>
      </c>
      <c r="X33" s="1">
        <f t="shared" si="7"/>
        <v>38630.188553726293</v>
      </c>
      <c r="Y33" s="1">
        <f t="shared" si="8"/>
        <v>39227.381986054992</v>
      </c>
      <c r="Z33" s="1">
        <f t="shared" si="9"/>
        <v>39814.099902595328</v>
      </c>
      <c r="AA33" s="1">
        <f t="shared" si="10"/>
        <v>40429.595706941196</v>
      </c>
      <c r="AB33" s="1">
        <f t="shared" si="12"/>
        <v>41034.294949123025</v>
      </c>
      <c r="AC33" s="1">
        <f t="shared" si="13"/>
        <v>41668.654043947863</v>
      </c>
      <c r="AD33" s="1">
        <f t="shared" si="14"/>
        <v>42312.819849517604</v>
      </c>
      <c r="AE33" s="1">
        <f t="shared" si="15"/>
        <v>42945.686185432685</v>
      </c>
      <c r="AF33" s="1">
        <f t="shared" si="16"/>
        <v>43609.593939885403</v>
      </c>
      <c r="AG33" s="1">
        <f t="shared" si="17"/>
        <v>44261.855926338518</v>
      </c>
      <c r="AH33" s="1">
        <f t="shared" si="18"/>
        <v>44946.110667293913</v>
      </c>
      <c r="AI33" s="1">
        <f t="shared" si="19"/>
        <v>45640.943467861172</v>
      </c>
      <c r="AJ33" s="1">
        <f t="shared" si="20"/>
        <v>46300.669560936469</v>
      </c>
      <c r="AK33" s="1">
        <f t="shared" si="21"/>
        <v>47016.442815207709</v>
      </c>
      <c r="AL33" s="1">
        <f t="shared" si="22"/>
        <v>47719.660516085198</v>
      </c>
      <c r="AM33" s="1">
        <f t="shared" si="23"/>
        <v>48457.37029489009</v>
      </c>
      <c r="AN33" s="1">
        <f t="shared" si="24"/>
        <v>49182.13972636906</v>
      </c>
      <c r="AO33" s="1">
        <f t="shared" si="25"/>
        <v>49942.45832516675</v>
      </c>
      <c r="AP33" s="1">
        <f t="shared" si="26"/>
        <v>50714.530873160104</v>
      </c>
      <c r="AQ33" s="1">
        <f t="shared" si="27"/>
        <v>51473.060308104272</v>
      </c>
      <c r="AR33" s="1">
        <f t="shared" si="28"/>
        <v>52268.79480251675</v>
      </c>
      <c r="AS33" s="1">
        <f t="shared" si="29"/>
        <v>53050.571123901362</v>
      </c>
      <c r="AT33" s="1">
        <f t="shared" si="30"/>
        <v>53870.692739730861</v>
      </c>
      <c r="AU33" s="1">
        <f t="shared" si="31"/>
        <v>54703.492814067053</v>
      </c>
      <c r="AV33" s="1">
        <f t="shared" ref="AV33:AV41" si="32">$P33/(1+$P$1)^(($F33-$F$31)/365)</f>
        <v>55466.759708848753</v>
      </c>
      <c r="AW33" s="1">
        <f>$P33/(1+$P$1)^(($F33-$F$32)/365)</f>
        <v>56324.233768666221</v>
      </c>
      <c r="AX33" s="6">
        <f>SUM(AX34:AX$41)</f>
        <v>428534.29581170925</v>
      </c>
    </row>
    <row r="34" spans="5:57" x14ac:dyDescent="0.2">
      <c r="E34">
        <v>29</v>
      </c>
      <c r="F34" s="4">
        <f>EDATE(F$5,E34)</f>
        <v>45823</v>
      </c>
      <c r="J34" s="1">
        <f t="shared" si="0"/>
        <v>0</v>
      </c>
      <c r="K34" s="1"/>
      <c r="L34" s="1"/>
      <c r="M34" s="1">
        <f t="shared" si="4"/>
        <v>57166.666666666672</v>
      </c>
      <c r="N34" s="1"/>
      <c r="O34" s="1">
        <f t="shared" si="1"/>
        <v>57166.666666666672</v>
      </c>
      <c r="P34" s="1">
        <f t="shared" si="2"/>
        <v>57166.666666666672</v>
      </c>
      <c r="Q34" s="1">
        <f>P34/(1+Q$1)^((F34-F$5)/365)</f>
        <v>36947.417844177326</v>
      </c>
      <c r="R34" s="1">
        <f t="shared" ca="1" si="11"/>
        <v>377992.4445178805</v>
      </c>
      <c r="S34" s="1">
        <f t="shared" ca="1" si="3"/>
        <v>453590.9334214566</v>
      </c>
      <c r="T34" s="1"/>
      <c r="U34" s="1"/>
      <c r="V34" s="1">
        <f t="shared" si="5"/>
        <v>36947.418168222983</v>
      </c>
      <c r="W34" s="1">
        <f t="shared" si="6"/>
        <v>37518.597245976576</v>
      </c>
      <c r="X34" s="1">
        <f t="shared" si="7"/>
        <v>38042.086729798677</v>
      </c>
      <c r="Y34" s="1">
        <f t="shared" si="8"/>
        <v>38630.188553726293</v>
      </c>
      <c r="Z34" s="1">
        <f t="shared" si="9"/>
        <v>39207.974339988039</v>
      </c>
      <c r="AA34" s="1">
        <f t="shared" si="10"/>
        <v>39814.099902595328</v>
      </c>
      <c r="AB34" s="1">
        <f t="shared" si="12"/>
        <v>40409.593268736447</v>
      </c>
      <c r="AC34" s="1">
        <f t="shared" si="13"/>
        <v>41034.294949123025</v>
      </c>
      <c r="AD34" s="1">
        <f t="shared" si="14"/>
        <v>41668.654043947863</v>
      </c>
      <c r="AE34" s="1">
        <f t="shared" si="15"/>
        <v>42291.885691025316</v>
      </c>
      <c r="AF34" s="1">
        <f t="shared" si="16"/>
        <v>42945.686185432685</v>
      </c>
      <c r="AG34" s="1">
        <f t="shared" si="17"/>
        <v>43588.01820575638</v>
      </c>
      <c r="AH34" s="1">
        <f t="shared" si="18"/>
        <v>44261.855926338518</v>
      </c>
      <c r="AI34" s="1">
        <f t="shared" si="19"/>
        <v>44946.110667293913</v>
      </c>
      <c r="AJ34" s="1">
        <f t="shared" si="20"/>
        <v>45595.79316148565</v>
      </c>
      <c r="AK34" s="1">
        <f t="shared" si="21"/>
        <v>46300.669560936469</v>
      </c>
      <c r="AL34" s="1">
        <f t="shared" si="22"/>
        <v>46993.181551384172</v>
      </c>
      <c r="AM34" s="1">
        <f t="shared" si="23"/>
        <v>47719.660516085198</v>
      </c>
      <c r="AN34" s="1">
        <f t="shared" si="24"/>
        <v>48433.396135912255</v>
      </c>
      <c r="AO34" s="1">
        <f t="shared" si="25"/>
        <v>49182.13972636906</v>
      </c>
      <c r="AP34" s="1">
        <f t="shared" si="26"/>
        <v>49942.45832516675</v>
      </c>
      <c r="AQ34" s="1">
        <f t="shared" si="27"/>
        <v>50689.439989807564</v>
      </c>
      <c r="AR34" s="1">
        <f t="shared" si="28"/>
        <v>51473.060308104272</v>
      </c>
      <c r="AS34" s="1">
        <f t="shared" si="29"/>
        <v>52242.934951093746</v>
      </c>
      <c r="AT34" s="1">
        <f t="shared" si="30"/>
        <v>53050.571123901362</v>
      </c>
      <c r="AU34" s="1">
        <f t="shared" si="31"/>
        <v>53870.692739730861</v>
      </c>
      <c r="AV34" s="1">
        <f t="shared" si="32"/>
        <v>54622.339741631622</v>
      </c>
      <c r="AW34" s="1">
        <f t="shared" ref="AW34:AW41" si="33">$P34/(1+$P$1)^(($F34-$F$32)/365)</f>
        <v>55466.759708848753</v>
      </c>
      <c r="AX34" s="1">
        <f>$P34/(1+$P$1)^(($F34-$F$33)/365)</f>
        <v>56296.367499274027</v>
      </c>
      <c r="AY34" s="6">
        <f>SUM(AY35:AY$41)</f>
        <v>377992.4445178805</v>
      </c>
    </row>
    <row r="35" spans="5:57" x14ac:dyDescent="0.2">
      <c r="E35">
        <v>30</v>
      </c>
      <c r="F35" s="4">
        <f>EDATE(F$5,E35)</f>
        <v>45853</v>
      </c>
      <c r="J35" s="1">
        <f t="shared" si="0"/>
        <v>0</v>
      </c>
      <c r="K35" s="1"/>
      <c r="L35" s="1"/>
      <c r="M35" s="1">
        <f t="shared" si="4"/>
        <v>57166.666666666672</v>
      </c>
      <c r="N35" s="1"/>
      <c r="O35" s="1">
        <f t="shared" si="1"/>
        <v>57166.666666666672</v>
      </c>
      <c r="P35" s="1">
        <f t="shared" si="2"/>
        <v>57166.666666666672</v>
      </c>
      <c r="Q35" s="1">
        <f>P35/(1+Q$1)^((F35-F$5)/365)</f>
        <v>36402.944592126471</v>
      </c>
      <c r="R35" s="1">
        <f t="shared" ca="1" si="11"/>
        <v>326479.35268305859</v>
      </c>
      <c r="S35" s="1">
        <f t="shared" ca="1" si="3"/>
        <v>391775.2232196703</v>
      </c>
      <c r="T35" s="1"/>
      <c r="U35" s="1"/>
      <c r="V35" s="1">
        <f t="shared" si="5"/>
        <v>36402.944922256393</v>
      </c>
      <c r="W35" s="1">
        <f t="shared" si="6"/>
        <v>36965.706856352561</v>
      </c>
      <c r="X35" s="1">
        <f t="shared" si="7"/>
        <v>37481.481971143832</v>
      </c>
      <c r="Y35" s="1">
        <f t="shared" si="8"/>
        <v>38060.91727045599</v>
      </c>
      <c r="Z35" s="1">
        <f t="shared" si="9"/>
        <v>38630.188553726293</v>
      </c>
      <c r="AA35" s="1">
        <f t="shared" si="10"/>
        <v>39227.381986054992</v>
      </c>
      <c r="AB35" s="1">
        <f t="shared" si="12"/>
        <v>39814.099902595328</v>
      </c>
      <c r="AC35" s="1">
        <f t="shared" si="13"/>
        <v>40429.595706941196</v>
      </c>
      <c r="AD35" s="1">
        <f t="shared" si="14"/>
        <v>41054.606609860035</v>
      </c>
      <c r="AE35" s="1">
        <f t="shared" si="15"/>
        <v>41668.654043947863</v>
      </c>
      <c r="AF35" s="1">
        <f t="shared" si="16"/>
        <v>42312.819849517604</v>
      </c>
      <c r="AG35" s="1">
        <f t="shared" si="17"/>
        <v>42945.686185432685</v>
      </c>
      <c r="AH35" s="1">
        <f t="shared" si="18"/>
        <v>43609.593939885403</v>
      </c>
      <c r="AI35" s="1">
        <f t="shared" si="19"/>
        <v>44283.76520496219</v>
      </c>
      <c r="AJ35" s="1">
        <f t="shared" si="20"/>
        <v>44923.873694961003</v>
      </c>
      <c r="AK35" s="1">
        <f t="shared" si="21"/>
        <v>45618.362728792206</v>
      </c>
      <c r="AL35" s="1">
        <f t="shared" si="22"/>
        <v>46300.669560936469</v>
      </c>
      <c r="AM35" s="1">
        <f t="shared" si="23"/>
        <v>47016.442815207709</v>
      </c>
      <c r="AN35" s="1">
        <f t="shared" si="24"/>
        <v>47719.660516085198</v>
      </c>
      <c r="AO35" s="1">
        <f t="shared" si="25"/>
        <v>48457.37029489009</v>
      </c>
      <c r="AP35" s="1">
        <f t="shared" si="26"/>
        <v>49206.484507671659</v>
      </c>
      <c r="AQ35" s="1">
        <f t="shared" si="27"/>
        <v>49942.45832516675</v>
      </c>
      <c r="AR35" s="1">
        <f t="shared" si="28"/>
        <v>50714.530873160104</v>
      </c>
      <c r="AS35" s="1">
        <f t="shared" si="29"/>
        <v>51473.060308104272</v>
      </c>
      <c r="AT35" s="1">
        <f t="shared" si="30"/>
        <v>52268.79480251675</v>
      </c>
      <c r="AU35" s="1">
        <f t="shared" si="31"/>
        <v>53076.830749024921</v>
      </c>
      <c r="AV35" s="1">
        <f t="shared" si="32"/>
        <v>53817.4011533382</v>
      </c>
      <c r="AW35" s="1">
        <f t="shared" si="33"/>
        <v>54649.377380145197</v>
      </c>
      <c r="AX35" s="1">
        <f t="shared" ref="AX35:AX41" si="34">$P35/(1+$P$1)^(($F35-$F$33)/365)</f>
        <v>55466.759708848753</v>
      </c>
      <c r="AY35" s="1">
        <f>$P35/(1+$P$1)^(($F35-$F$34)/365)</f>
        <v>56324.233768666221</v>
      </c>
      <c r="AZ35" s="6">
        <f>SUM(AZ36:AZ$41)</f>
        <v>326479.35268305859</v>
      </c>
    </row>
    <row r="36" spans="5:57" x14ac:dyDescent="0.2">
      <c r="E36">
        <v>31</v>
      </c>
      <c r="F36" s="4">
        <f>EDATE(F$5,E36)</f>
        <v>45884</v>
      </c>
      <c r="J36" s="1">
        <f t="shared" si="0"/>
        <v>0</v>
      </c>
      <c r="K36" s="1"/>
      <c r="L36" s="1"/>
      <c r="M36" s="1">
        <f t="shared" si="4"/>
        <v>57166.666666666672</v>
      </c>
      <c r="N36" s="1"/>
      <c r="O36" s="1">
        <f t="shared" si="1"/>
        <v>57166.666666666672</v>
      </c>
      <c r="P36" s="1">
        <f t="shared" si="2"/>
        <v>57166.666666666672</v>
      </c>
      <c r="Q36" s="1">
        <f>P36/(1+Q$1)^((F36-F$5)/365)</f>
        <v>35848.750078991208</v>
      </c>
      <c r="R36" s="1">
        <f t="shared" ca="1" si="11"/>
        <v>274359.8093288262</v>
      </c>
      <c r="S36" s="1">
        <f t="shared" ca="1" si="3"/>
        <v>329231.77119459142</v>
      </c>
      <c r="T36" s="1"/>
      <c r="U36" s="1"/>
      <c r="V36" s="1">
        <f t="shared" si="5"/>
        <v>35848.750415145958</v>
      </c>
      <c r="W36" s="1">
        <f t="shared" si="6"/>
        <v>36402.944922256393</v>
      </c>
      <c r="X36" s="1">
        <f t="shared" si="7"/>
        <v>36910.867932331086</v>
      </c>
      <c r="Y36" s="1">
        <f t="shared" si="8"/>
        <v>37481.481971143832</v>
      </c>
      <c r="Z36" s="1">
        <f t="shared" si="9"/>
        <v>38042.086729798677</v>
      </c>
      <c r="AA36" s="1">
        <f t="shared" si="10"/>
        <v>38630.188553726293</v>
      </c>
      <c r="AB36" s="1">
        <f t="shared" si="12"/>
        <v>39207.974339988039</v>
      </c>
      <c r="AC36" s="1">
        <f t="shared" si="13"/>
        <v>39814.099902595328</v>
      </c>
      <c r="AD36" s="1">
        <f t="shared" si="14"/>
        <v>40429.595706941196</v>
      </c>
      <c r="AE36" s="1">
        <f t="shared" si="15"/>
        <v>41034.294949123025</v>
      </c>
      <c r="AF36" s="1">
        <f t="shared" si="16"/>
        <v>41668.654043947863</v>
      </c>
      <c r="AG36" s="1">
        <f t="shared" si="17"/>
        <v>42291.885691025316</v>
      </c>
      <c r="AH36" s="1">
        <f t="shared" si="18"/>
        <v>42945.686185432685</v>
      </c>
      <c r="AI36" s="1">
        <f t="shared" si="19"/>
        <v>43609.593939885403</v>
      </c>
      <c r="AJ36" s="1">
        <f t="shared" si="20"/>
        <v>44239.957487273939</v>
      </c>
      <c r="AK36" s="1">
        <f t="shared" si="21"/>
        <v>44923.873694961003</v>
      </c>
      <c r="AL36" s="1">
        <f t="shared" si="22"/>
        <v>45595.79316148565</v>
      </c>
      <c r="AM36" s="1">
        <f t="shared" si="23"/>
        <v>46300.669560936469</v>
      </c>
      <c r="AN36" s="1">
        <f t="shared" si="24"/>
        <v>46993.181551384172</v>
      </c>
      <c r="AO36" s="1">
        <f t="shared" si="25"/>
        <v>47719.660516085198</v>
      </c>
      <c r="AP36" s="1">
        <f t="shared" si="26"/>
        <v>48457.37029489009</v>
      </c>
      <c r="AQ36" s="1">
        <f t="shared" si="27"/>
        <v>49182.13972636906</v>
      </c>
      <c r="AR36" s="1">
        <f t="shared" si="28"/>
        <v>49942.45832516675</v>
      </c>
      <c r="AS36" s="1">
        <f t="shared" si="29"/>
        <v>50689.439989807564</v>
      </c>
      <c r="AT36" s="1">
        <f t="shared" si="30"/>
        <v>51473.060308104272</v>
      </c>
      <c r="AU36" s="1">
        <f t="shared" si="31"/>
        <v>52268.79480251675</v>
      </c>
      <c r="AV36" s="1">
        <f t="shared" si="32"/>
        <v>52998.09084287197</v>
      </c>
      <c r="AW36" s="1">
        <f t="shared" si="33"/>
        <v>53817.4011533382</v>
      </c>
      <c r="AX36" s="1">
        <f t="shared" si="34"/>
        <v>54622.339741631622</v>
      </c>
      <c r="AY36" s="1">
        <f t="shared" ref="AY36:AY41" si="35">$P36/(1+$P$1)^(($F36-$F$34)/365)</f>
        <v>55466.759708848753</v>
      </c>
      <c r="AZ36" s="1">
        <f>$P36/(1+$P$1)^(($F36-$F$35)/365)</f>
        <v>56296.367499274027</v>
      </c>
      <c r="BA36" s="6">
        <f>SUM(BA37:BA$41)</f>
        <v>274359.8093288262</v>
      </c>
    </row>
    <row r="37" spans="5:57" x14ac:dyDescent="0.2">
      <c r="E37">
        <v>32</v>
      </c>
      <c r="F37" s="4">
        <f>EDATE(F$5,E37)</f>
        <v>45915</v>
      </c>
      <c r="J37" s="1">
        <f t="shared" si="0"/>
        <v>0</v>
      </c>
      <c r="K37" s="1"/>
      <c r="L37" s="1"/>
      <c r="M37" s="1">
        <f t="shared" si="4"/>
        <v>57166.666666666672</v>
      </c>
      <c r="N37" s="1"/>
      <c r="O37" s="1">
        <f t="shared" si="1"/>
        <v>57166.666666666672</v>
      </c>
      <c r="P37" s="1">
        <f t="shared" si="2"/>
        <v>57166.666666666672</v>
      </c>
      <c r="Q37" s="1">
        <f>P37/(1+Q$1)^((F37-F$5)/365)</f>
        <v>35302.992563517269</v>
      </c>
      <c r="R37" s="1">
        <f t="shared" ca="1" si="11"/>
        <v>221434.53734233958</v>
      </c>
      <c r="S37" s="1">
        <f t="shared" ca="1" si="3"/>
        <v>265721.44481080747</v>
      </c>
      <c r="T37" s="1"/>
      <c r="U37" s="1"/>
      <c r="V37" s="1">
        <f t="shared" si="5"/>
        <v>35302.992905436884</v>
      </c>
      <c r="W37" s="1">
        <f t="shared" si="6"/>
        <v>35848.750415145958</v>
      </c>
      <c r="X37" s="1">
        <f t="shared" si="7"/>
        <v>36348.940860099341</v>
      </c>
      <c r="Y37" s="1">
        <f t="shared" si="8"/>
        <v>36910.867932331086</v>
      </c>
      <c r="Z37" s="1">
        <f t="shared" si="9"/>
        <v>37462.938104606437</v>
      </c>
      <c r="AA37" s="1">
        <f t="shared" si="10"/>
        <v>38042.086729798677</v>
      </c>
      <c r="AB37" s="1">
        <f t="shared" si="12"/>
        <v>38611.076367569782</v>
      </c>
      <c r="AC37" s="1">
        <f t="shared" si="13"/>
        <v>39207.974339988039</v>
      </c>
      <c r="AD37" s="1">
        <f t="shared" si="14"/>
        <v>39814.099902595328</v>
      </c>
      <c r="AE37" s="1">
        <f t="shared" si="15"/>
        <v>40409.593268736447</v>
      </c>
      <c r="AF37" s="1">
        <f t="shared" si="16"/>
        <v>41034.294949123025</v>
      </c>
      <c r="AG37" s="1">
        <f t="shared" si="17"/>
        <v>41648.038584826514</v>
      </c>
      <c r="AH37" s="1">
        <f t="shared" si="18"/>
        <v>42291.885691025316</v>
      </c>
      <c r="AI37" s="1">
        <f t="shared" si="19"/>
        <v>42945.686185432685</v>
      </c>
      <c r="AJ37" s="1">
        <f t="shared" si="20"/>
        <v>43566.453146166175</v>
      </c>
      <c r="AK37" s="1">
        <f t="shared" si="21"/>
        <v>44239.957487273939</v>
      </c>
      <c r="AL37" s="1">
        <f t="shared" si="22"/>
        <v>44901.647724312796</v>
      </c>
      <c r="AM37" s="1">
        <f t="shared" si="23"/>
        <v>45595.79316148565</v>
      </c>
      <c r="AN37" s="1">
        <f t="shared" si="24"/>
        <v>46277.762424084438</v>
      </c>
      <c r="AO37" s="1">
        <f t="shared" si="25"/>
        <v>46993.181551384172</v>
      </c>
      <c r="AP37" s="1">
        <f t="shared" si="26"/>
        <v>47719.660516085198</v>
      </c>
      <c r="AQ37" s="1">
        <f t="shared" si="27"/>
        <v>48433.396135912255</v>
      </c>
      <c r="AR37" s="1">
        <f t="shared" si="28"/>
        <v>49182.13972636906</v>
      </c>
      <c r="AS37" s="1">
        <f t="shared" si="29"/>
        <v>49917.749422716101</v>
      </c>
      <c r="AT37" s="1">
        <f t="shared" si="30"/>
        <v>50689.439989807564</v>
      </c>
      <c r="AU37" s="1">
        <f t="shared" si="31"/>
        <v>51473.060308104272</v>
      </c>
      <c r="AV37" s="1">
        <f t="shared" si="32"/>
        <v>52191.253624202262</v>
      </c>
      <c r="AW37" s="1">
        <f t="shared" si="33"/>
        <v>52998.09084287197</v>
      </c>
      <c r="AX37" s="1">
        <f t="shared" si="34"/>
        <v>53790.775132917108</v>
      </c>
      <c r="AY37" s="1">
        <f t="shared" si="35"/>
        <v>54622.339741631622</v>
      </c>
      <c r="AZ37" s="1">
        <f t="shared" ref="AZ37:AZ41" si="36">$P37/(1+$P$1)^(($F37-$F$35)/365)</f>
        <v>55439.317672536148</v>
      </c>
      <c r="BA37" s="1">
        <f>$P37/(1+$P$1)^(($F37-$F$36)/365)</f>
        <v>56296.367499274027</v>
      </c>
      <c r="BB37" s="6">
        <f>SUM(BB38:BB$41)</f>
        <v>221434.53734233958</v>
      </c>
    </row>
    <row r="38" spans="5:57" x14ac:dyDescent="0.2">
      <c r="E38">
        <v>33</v>
      </c>
      <c r="F38" s="4">
        <f>EDATE(F$5,E38)</f>
        <v>45945</v>
      </c>
      <c r="J38" s="1">
        <f t="shared" si="0"/>
        <v>0</v>
      </c>
      <c r="K38" s="1"/>
      <c r="L38" s="1"/>
      <c r="M38" s="1">
        <f t="shared" si="4"/>
        <v>57166.666666666672</v>
      </c>
      <c r="N38" s="1"/>
      <c r="O38" s="1">
        <f t="shared" si="1"/>
        <v>57166.666666666672</v>
      </c>
      <c r="P38" s="1">
        <f t="shared" si="2"/>
        <v>57166.666666666672</v>
      </c>
      <c r="Q38" s="1">
        <f>P38/(1+Q$1)^((F38-F$5)/365)</f>
        <v>34782.752279087908</v>
      </c>
      <c r="R38" s="1">
        <f t="shared" ca="1" si="11"/>
        <v>167579.83297909037</v>
      </c>
      <c r="S38" s="1">
        <f t="shared" ca="1" si="3"/>
        <v>201095.79957490842</v>
      </c>
      <c r="T38" s="1"/>
      <c r="U38" s="1"/>
      <c r="V38" s="1">
        <f t="shared" si="5"/>
        <v>34782.752626345064</v>
      </c>
      <c r="W38" s="1">
        <f t="shared" si="6"/>
        <v>35320.467615695357</v>
      </c>
      <c r="X38" s="1">
        <f t="shared" si="7"/>
        <v>35813.287036402195</v>
      </c>
      <c r="Y38" s="1">
        <f t="shared" si="8"/>
        <v>36366.93330655944</v>
      </c>
      <c r="Z38" s="1">
        <f t="shared" si="9"/>
        <v>36910.867932331086</v>
      </c>
      <c r="AA38" s="1">
        <f t="shared" si="10"/>
        <v>37481.481971143832</v>
      </c>
      <c r="AB38" s="1">
        <f t="shared" si="12"/>
        <v>38042.086729798677</v>
      </c>
      <c r="AC38" s="1">
        <f t="shared" si="13"/>
        <v>38630.188553726293</v>
      </c>
      <c r="AD38" s="1">
        <f t="shared" si="14"/>
        <v>39227.381986054992</v>
      </c>
      <c r="AE38" s="1">
        <f t="shared" si="15"/>
        <v>39814.099902595328</v>
      </c>
      <c r="AF38" s="1">
        <f t="shared" si="16"/>
        <v>40429.595706941196</v>
      </c>
      <c r="AG38" s="1">
        <f t="shared" si="17"/>
        <v>41034.294949123025</v>
      </c>
      <c r="AH38" s="1">
        <f t="shared" si="18"/>
        <v>41668.654043947863</v>
      </c>
      <c r="AI38" s="1">
        <f t="shared" si="19"/>
        <v>42312.819849517604</v>
      </c>
      <c r="AJ38" s="1">
        <f t="shared" si="20"/>
        <v>42924.438917952903</v>
      </c>
      <c r="AK38" s="1">
        <f t="shared" si="21"/>
        <v>43588.01820575638</v>
      </c>
      <c r="AL38" s="1">
        <f t="shared" si="22"/>
        <v>44239.957487273939</v>
      </c>
      <c r="AM38" s="1">
        <f t="shared" si="23"/>
        <v>44923.873694961003</v>
      </c>
      <c r="AN38" s="1">
        <f t="shared" si="24"/>
        <v>45595.79316148565</v>
      </c>
      <c r="AO38" s="1">
        <f t="shared" si="25"/>
        <v>46300.669560936469</v>
      </c>
      <c r="AP38" s="1">
        <f t="shared" si="26"/>
        <v>47016.442815207709</v>
      </c>
      <c r="AQ38" s="1">
        <f t="shared" si="27"/>
        <v>47719.660516085198</v>
      </c>
      <c r="AR38" s="1">
        <f t="shared" si="28"/>
        <v>48457.37029489009</v>
      </c>
      <c r="AS38" s="1">
        <f t="shared" si="29"/>
        <v>49182.13972636906</v>
      </c>
      <c r="AT38" s="1">
        <f t="shared" si="30"/>
        <v>49942.45832516675</v>
      </c>
      <c r="AU38" s="1">
        <f t="shared" si="31"/>
        <v>50714.530873160104</v>
      </c>
      <c r="AV38" s="1">
        <f t="shared" si="32"/>
        <v>51422.140579754807</v>
      </c>
      <c r="AW38" s="1">
        <f t="shared" si="33"/>
        <v>52217.087893765536</v>
      </c>
      <c r="AX38" s="1">
        <f t="shared" si="34"/>
        <v>52998.09084287197</v>
      </c>
      <c r="AY38" s="1">
        <f t="shared" si="35"/>
        <v>53817.4011533382</v>
      </c>
      <c r="AZ38" s="1">
        <f t="shared" si="36"/>
        <v>54622.339741631622</v>
      </c>
      <c r="BA38" s="1">
        <f t="shared" ref="BA38:BA41" si="37">$P38/(1+$P$1)^(($F38-$F$36)/365)</f>
        <v>55466.759708848753</v>
      </c>
      <c r="BB38" s="1">
        <f>$P38/(1+$P$1)^(($F38-$F$37)/365)</f>
        <v>56324.233768666221</v>
      </c>
      <c r="BC38" s="6">
        <f>SUM(BC39:BC$41)</f>
        <v>167579.83297909037</v>
      </c>
    </row>
    <row r="39" spans="5:57" x14ac:dyDescent="0.2">
      <c r="E39">
        <v>34</v>
      </c>
      <c r="F39" s="4">
        <f>EDATE(F$5,E39)</f>
        <v>45976</v>
      </c>
      <c r="J39" s="1">
        <f t="shared" si="0"/>
        <v>0</v>
      </c>
      <c r="K39" s="1"/>
      <c r="L39" s="1"/>
      <c r="M39" s="1">
        <f t="shared" si="4"/>
        <v>57166.666666666672</v>
      </c>
      <c r="N39" s="1"/>
      <c r="O39" s="1">
        <f t="shared" si="1"/>
        <v>57166.666666666672</v>
      </c>
      <c r="P39" s="1">
        <f t="shared" si="2"/>
        <v>57166.666666666672</v>
      </c>
      <c r="Q39" s="1">
        <f>P39/(1+Q$1)^((F39-F$5)/365)</f>
        <v>34253.223399465824</v>
      </c>
      <c r="R39" s="1">
        <f t="shared" ca="1" si="11"/>
        <v>113003.8235003032</v>
      </c>
      <c r="S39" s="1">
        <f t="shared" ca="1" si="3"/>
        <v>135604.58820036383</v>
      </c>
      <c r="T39" s="1"/>
      <c r="U39" s="1"/>
      <c r="V39" s="1">
        <f t="shared" si="5"/>
        <v>34253.223751995218</v>
      </c>
      <c r="W39" s="1">
        <f t="shared" si="6"/>
        <v>34782.752626345064</v>
      </c>
      <c r="X39" s="1">
        <f t="shared" si="7"/>
        <v>35268.06941734608</v>
      </c>
      <c r="Y39" s="1">
        <f t="shared" si="8"/>
        <v>35813.287036402195</v>
      </c>
      <c r="Z39" s="1">
        <f t="shared" si="9"/>
        <v>36348.940860099341</v>
      </c>
      <c r="AA39" s="1">
        <f t="shared" si="10"/>
        <v>36910.867932331086</v>
      </c>
      <c r="AB39" s="1">
        <f t="shared" si="12"/>
        <v>37462.938104606437</v>
      </c>
      <c r="AC39" s="1">
        <f t="shared" si="13"/>
        <v>38042.086729798677</v>
      </c>
      <c r="AD39" s="1">
        <f t="shared" si="14"/>
        <v>38630.188553726293</v>
      </c>
      <c r="AE39" s="1">
        <f t="shared" si="15"/>
        <v>39207.974339988039</v>
      </c>
      <c r="AF39" s="1">
        <f t="shared" si="16"/>
        <v>39814.099902595328</v>
      </c>
      <c r="AG39" s="1">
        <f t="shared" si="17"/>
        <v>40409.593268736447</v>
      </c>
      <c r="AH39" s="1">
        <f t="shared" si="18"/>
        <v>41034.294949123025</v>
      </c>
      <c r="AI39" s="1">
        <f t="shared" si="19"/>
        <v>41668.654043947863</v>
      </c>
      <c r="AJ39" s="1">
        <f t="shared" si="20"/>
        <v>42270.96188965394</v>
      </c>
      <c r="AK39" s="1">
        <f t="shared" si="21"/>
        <v>42924.438917952903</v>
      </c>
      <c r="AL39" s="1">
        <f t="shared" si="22"/>
        <v>43566.453146166175</v>
      </c>
      <c r="AM39" s="1">
        <f t="shared" si="23"/>
        <v>44239.957487273939</v>
      </c>
      <c r="AN39" s="1">
        <f t="shared" si="24"/>
        <v>44901.647724312796</v>
      </c>
      <c r="AO39" s="1">
        <f t="shared" si="25"/>
        <v>45595.79316148565</v>
      </c>
      <c r="AP39" s="1">
        <f t="shared" si="26"/>
        <v>46300.669560936469</v>
      </c>
      <c r="AQ39" s="1">
        <f t="shared" si="27"/>
        <v>46993.181551384172</v>
      </c>
      <c r="AR39" s="1">
        <f t="shared" si="28"/>
        <v>47719.660516085198</v>
      </c>
      <c r="AS39" s="1">
        <f t="shared" si="29"/>
        <v>48433.396135912255</v>
      </c>
      <c r="AT39" s="1">
        <f t="shared" si="30"/>
        <v>49182.13972636906</v>
      </c>
      <c r="AU39" s="1">
        <f t="shared" si="31"/>
        <v>49942.45832516675</v>
      </c>
      <c r="AV39" s="1">
        <f t="shared" si="32"/>
        <v>50639.295457910353</v>
      </c>
      <c r="AW39" s="1">
        <f t="shared" si="33"/>
        <v>51422.140579754807</v>
      </c>
      <c r="AX39" s="1">
        <f t="shared" si="34"/>
        <v>52191.253624202262</v>
      </c>
      <c r="AY39" s="1">
        <f t="shared" si="35"/>
        <v>52998.09084287197</v>
      </c>
      <c r="AZ39" s="1">
        <f t="shared" si="36"/>
        <v>53790.775132917108</v>
      </c>
      <c r="BA39" s="1">
        <f t="shared" si="37"/>
        <v>54622.339741631622</v>
      </c>
      <c r="BB39" s="1">
        <f t="shared" ref="BB39:BB41" si="38">$P39/(1+$P$1)^(($F39-$F$37)/365)</f>
        <v>55466.759708848753</v>
      </c>
      <c r="BC39" s="1">
        <f>$P39/(1+$P$1)^(($F39-$F$38)/365)</f>
        <v>56296.367499274027</v>
      </c>
      <c r="BD39" s="6">
        <f>SUM(BD40:BD$41)</f>
        <v>113003.8235003032</v>
      </c>
    </row>
    <row r="40" spans="5:57" x14ac:dyDescent="0.2">
      <c r="E40">
        <v>35</v>
      </c>
      <c r="F40" s="4">
        <f>EDATE(F$5,E40)</f>
        <v>46006</v>
      </c>
      <c r="J40" s="1">
        <f t="shared" si="0"/>
        <v>0</v>
      </c>
      <c r="K40" s="1"/>
      <c r="L40" s="1"/>
      <c r="M40" s="1">
        <f t="shared" si="4"/>
        <v>57166.666666666672</v>
      </c>
      <c r="N40" s="1"/>
      <c r="O40" s="1">
        <f t="shared" si="1"/>
        <v>57166.666666666672</v>
      </c>
      <c r="P40" s="1">
        <f t="shared" si="2"/>
        <v>57166.666666666672</v>
      </c>
      <c r="Q40" s="1">
        <f>P40/(1+Q$1)^((F40-F$5)/365)</f>
        <v>33748.452970956147</v>
      </c>
      <c r="R40" s="1">
        <f t="shared" ca="1" si="11"/>
        <v>57527.337634097799</v>
      </c>
      <c r="S40" s="1">
        <f t="shared" ca="1" si="3"/>
        <v>69032.805160917356</v>
      </c>
      <c r="T40" s="1"/>
      <c r="U40" s="1"/>
      <c r="V40" s="1">
        <f t="shared" si="5"/>
        <v>33748.45332835817</v>
      </c>
      <c r="W40" s="1">
        <f t="shared" si="6"/>
        <v>34270.178834588012</v>
      </c>
      <c r="X40" s="1">
        <f t="shared" si="7"/>
        <v>34748.343785985104</v>
      </c>
      <c r="Y40" s="1">
        <f t="shared" si="8"/>
        <v>35285.526840746257</v>
      </c>
      <c r="Z40" s="1">
        <f t="shared" si="9"/>
        <v>35813.287036402195</v>
      </c>
      <c r="AA40" s="1">
        <f t="shared" si="10"/>
        <v>36366.93330655944</v>
      </c>
      <c r="AB40" s="1">
        <f t="shared" si="12"/>
        <v>36910.867932331086</v>
      </c>
      <c r="AC40" s="1">
        <f t="shared" si="13"/>
        <v>37481.481971143832</v>
      </c>
      <c r="AD40" s="1">
        <f t="shared" si="14"/>
        <v>38060.91727045599</v>
      </c>
      <c r="AE40" s="1">
        <f t="shared" si="15"/>
        <v>38630.188553726293</v>
      </c>
      <c r="AF40" s="1">
        <f t="shared" si="16"/>
        <v>39227.381986054992</v>
      </c>
      <c r="AG40" s="1">
        <f t="shared" si="17"/>
        <v>39814.099902595328</v>
      </c>
      <c r="AH40" s="1">
        <f t="shared" si="18"/>
        <v>40429.595706941196</v>
      </c>
      <c r="AI40" s="1">
        <f t="shared" si="19"/>
        <v>41054.606609860035</v>
      </c>
      <c r="AJ40" s="1">
        <f t="shared" si="20"/>
        <v>41648.038584826514</v>
      </c>
      <c r="AK40" s="1">
        <f t="shared" si="21"/>
        <v>42291.885691025316</v>
      </c>
      <c r="AL40" s="1">
        <f t="shared" si="22"/>
        <v>42924.438917952903</v>
      </c>
      <c r="AM40" s="1">
        <f t="shared" si="23"/>
        <v>43588.01820575638</v>
      </c>
      <c r="AN40" s="1">
        <f t="shared" si="24"/>
        <v>44239.957487273939</v>
      </c>
      <c r="AO40" s="1">
        <f t="shared" si="25"/>
        <v>44923.873694961003</v>
      </c>
      <c r="AP40" s="1">
        <f t="shared" si="26"/>
        <v>45618.362728792206</v>
      </c>
      <c r="AQ40" s="1">
        <f t="shared" si="27"/>
        <v>46300.669560936469</v>
      </c>
      <c r="AR40" s="1">
        <f t="shared" si="28"/>
        <v>47016.442815207709</v>
      </c>
      <c r="AS40" s="1">
        <f t="shared" si="29"/>
        <v>47719.660516085198</v>
      </c>
      <c r="AT40" s="1">
        <f t="shared" si="30"/>
        <v>48457.37029489009</v>
      </c>
      <c r="AU40" s="1">
        <f t="shared" si="31"/>
        <v>49206.484507671659</v>
      </c>
      <c r="AV40" s="1">
        <f t="shared" si="32"/>
        <v>49893.052744931192</v>
      </c>
      <c r="AW40" s="1">
        <f t="shared" si="33"/>
        <v>50664.361520104852</v>
      </c>
      <c r="AX40" s="1">
        <f t="shared" si="34"/>
        <v>51422.140579754807</v>
      </c>
      <c r="AY40" s="1">
        <f t="shared" si="35"/>
        <v>52217.087893765536</v>
      </c>
      <c r="AZ40" s="1">
        <f t="shared" si="36"/>
        <v>52998.09084287197</v>
      </c>
      <c r="BA40" s="1">
        <f t="shared" si="37"/>
        <v>53817.4011533382</v>
      </c>
      <c r="BB40" s="1">
        <f t="shared" si="38"/>
        <v>54649.377380145197</v>
      </c>
      <c r="BC40" s="1">
        <f t="shared" ref="BC40:BC41" si="39">$P40/(1+$P$1)^(($F40-$F$38)/365)</f>
        <v>55466.759708848753</v>
      </c>
      <c r="BD40" s="1">
        <f>$P40/(1+$P$1)^(($F40-$F$39)/365)</f>
        <v>56324.233768666221</v>
      </c>
      <c r="BE40" s="6">
        <f>SUM(BE41:BE$41)</f>
        <v>57527.337634097799</v>
      </c>
    </row>
    <row r="41" spans="5:57" x14ac:dyDescent="0.2">
      <c r="E41">
        <v>36</v>
      </c>
      <c r="F41" s="4">
        <f>EDATE(F$5,E41)</f>
        <v>46037</v>
      </c>
      <c r="J41" s="1">
        <f t="shared" si="0"/>
        <v>0</v>
      </c>
      <c r="K41" s="1"/>
      <c r="L41" s="1"/>
      <c r="M41" s="1">
        <f t="shared" si="4"/>
        <v>57166.666666666672</v>
      </c>
      <c r="N41" s="1">
        <f>C6/1.2</f>
        <v>1250</v>
      </c>
      <c r="O41" s="1">
        <f t="shared" si="1"/>
        <v>58416.666666666672</v>
      </c>
      <c r="P41" s="1">
        <f t="shared" si="2"/>
        <v>58416.666666666672</v>
      </c>
      <c r="Q41" s="1">
        <f>P41/(1+Q$1)^((F41-F$5)/365)</f>
        <v>33961.375768341582</v>
      </c>
      <c r="R41" s="1">
        <f t="shared" ca="1" si="11"/>
        <v>0</v>
      </c>
      <c r="S41" s="1">
        <f t="shared" ca="1" si="3"/>
        <v>0</v>
      </c>
      <c r="T41" s="1"/>
      <c r="U41" s="1"/>
      <c r="V41" s="1">
        <f t="shared" si="5"/>
        <v>33961.376138467385</v>
      </c>
      <c r="W41" s="1">
        <f t="shared" si="6"/>
        <v>34486.393269940345</v>
      </c>
      <c r="X41" s="1">
        <f t="shared" si="7"/>
        <v>34967.575018112002</v>
      </c>
      <c r="Y41" s="1">
        <f t="shared" si="8"/>
        <v>35508.147221538718</v>
      </c>
      <c r="Z41" s="1">
        <f t="shared" si="9"/>
        <v>36039.237115976095</v>
      </c>
      <c r="AA41" s="1">
        <f t="shared" si="10"/>
        <v>36596.376403087372</v>
      </c>
      <c r="AB41" s="1">
        <f t="shared" si="12"/>
        <v>37143.742773949911</v>
      </c>
      <c r="AC41" s="1">
        <f t="shared" si="13"/>
        <v>37717.956881288759</v>
      </c>
      <c r="AD41" s="1">
        <f t="shared" si="14"/>
        <v>38301.047903457475</v>
      </c>
      <c r="AE41" s="1">
        <f t="shared" si="15"/>
        <v>38873.910783657244</v>
      </c>
      <c r="AF41" s="1">
        <f t="shared" si="16"/>
        <v>39474.871976912727</v>
      </c>
      <c r="AG41" s="1">
        <f t="shared" si="17"/>
        <v>40065.291563165621</v>
      </c>
      <c r="AH41" s="1">
        <f t="shared" si="18"/>
        <v>40684.670600173944</v>
      </c>
      <c r="AI41" s="1">
        <f t="shared" si="19"/>
        <v>41313.624767588597</v>
      </c>
      <c r="AJ41" s="1">
        <f t="shared" si="20"/>
        <v>41910.800772021823</v>
      </c>
      <c r="AK41" s="1">
        <f t="shared" si="21"/>
        <v>42558.709982453918</v>
      </c>
      <c r="AL41" s="1">
        <f t="shared" si="22"/>
        <v>43195.25405925278</v>
      </c>
      <c r="AM41" s="1">
        <f t="shared" si="23"/>
        <v>43863.019943855659</v>
      </c>
      <c r="AN41" s="1">
        <f t="shared" si="24"/>
        <v>44519.072384056104</v>
      </c>
      <c r="AO41" s="1">
        <f t="shared" si="25"/>
        <v>45207.303496470893</v>
      </c>
      <c r="AP41" s="1">
        <f t="shared" si="26"/>
        <v>45906.174140186093</v>
      </c>
      <c r="AQ41" s="1">
        <f t="shared" si="27"/>
        <v>46592.785723325716</v>
      </c>
      <c r="AR41" s="1">
        <f t="shared" si="28"/>
        <v>47313.074872035657</v>
      </c>
      <c r="AS41" s="1">
        <f t="shared" si="29"/>
        <v>48020.72925294505</v>
      </c>
      <c r="AT41" s="1">
        <f t="shared" si="30"/>
        <v>48763.093326203678</v>
      </c>
      <c r="AU41" s="1">
        <f t="shared" si="31"/>
        <v>49516.933785303139</v>
      </c>
      <c r="AV41" s="1">
        <f t="shared" si="32"/>
        <v>50207.833659245014</v>
      </c>
      <c r="AW41" s="1">
        <f t="shared" si="33"/>
        <v>50984.008708741647</v>
      </c>
      <c r="AX41" s="1">
        <f t="shared" si="34"/>
        <v>51746.568682208686</v>
      </c>
      <c r="AY41" s="1">
        <f t="shared" si="35"/>
        <v>52546.531408758194</v>
      </c>
      <c r="AZ41" s="1">
        <f t="shared" si="36"/>
        <v>53332.461793827679</v>
      </c>
      <c r="BA41" s="1">
        <f t="shared" si="37"/>
        <v>54156.941225733608</v>
      </c>
      <c r="BB41" s="1">
        <f t="shared" si="38"/>
        <v>54994.166484679408</v>
      </c>
      <c r="BC41" s="1">
        <f t="shared" si="39"/>
        <v>55816.705770967594</v>
      </c>
      <c r="BD41" s="1">
        <f>$P41/(1+$P$1)^(($F41-$F$39)/365)</f>
        <v>56679.589731636988</v>
      </c>
      <c r="BE41" s="1">
        <f>$P41/(1+$P$1)^(($F41-$F$40)/365)</f>
        <v>57527.337634097799</v>
      </c>
    </row>
  </sheetData>
  <mergeCells count="1"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3D4F-E688-7F42-8B8F-0EC166AAC227}">
  <dimension ref="B1:BE41"/>
  <sheetViews>
    <sheetView topLeftCell="A2" workbookViewId="0">
      <selection activeCell="F3" sqref="F3"/>
    </sheetView>
  </sheetViews>
  <sheetFormatPr baseColWidth="10" defaultRowHeight="16" x14ac:dyDescent="0.2"/>
  <cols>
    <col min="1" max="1" width="3.1640625" customWidth="1"/>
    <col min="2" max="2" width="36.1640625" customWidth="1"/>
    <col min="3" max="3" width="11.6640625" customWidth="1"/>
    <col min="4" max="4" width="5.5" customWidth="1"/>
    <col min="5" max="5" width="5.1640625" customWidth="1"/>
    <col min="6" max="6" width="12.6640625" customWidth="1"/>
    <col min="7" max="8" width="11.6640625" customWidth="1"/>
    <col min="9" max="9" width="13.6640625" customWidth="1"/>
    <col min="10" max="15" width="11.6640625" customWidth="1"/>
    <col min="16" max="17" width="13.1640625" customWidth="1"/>
    <col min="18" max="23" width="11.83203125" customWidth="1"/>
    <col min="24" max="24" width="11.6640625" customWidth="1"/>
    <col min="25" max="25" width="11.83203125" customWidth="1"/>
    <col min="26" max="29" width="11.6640625" customWidth="1"/>
    <col min="30" max="30" width="12.1640625" customWidth="1"/>
  </cols>
  <sheetData>
    <row r="1" spans="2:33" x14ac:dyDescent="0.2">
      <c r="F1" s="5" t="s">
        <v>4</v>
      </c>
      <c r="P1" s="3">
        <f>XIRR(P5:P41,F5:F41)</f>
        <v>0.2222992360591888</v>
      </c>
      <c r="Q1" s="3">
        <v>0.22229923154366563</v>
      </c>
    </row>
    <row r="2" spans="2:33" x14ac:dyDescent="0.2">
      <c r="B2" s="5" t="s">
        <v>5</v>
      </c>
      <c r="F2" t="s">
        <v>40</v>
      </c>
    </row>
    <row r="3" spans="2:33" x14ac:dyDescent="0.2">
      <c r="G3" s="8" t="s">
        <v>22</v>
      </c>
      <c r="H3" s="8"/>
      <c r="I3" s="8"/>
      <c r="J3" s="8"/>
      <c r="K3" s="10" t="s">
        <v>14</v>
      </c>
      <c r="L3" s="10"/>
      <c r="M3" s="10"/>
      <c r="N3" s="10"/>
      <c r="O3" s="10"/>
    </row>
    <row r="4" spans="2:33" x14ac:dyDescent="0.2">
      <c r="B4" t="s">
        <v>23</v>
      </c>
      <c r="C4" s="1">
        <v>1800000</v>
      </c>
      <c r="E4" s="3"/>
      <c r="F4" s="3" t="s">
        <v>10</v>
      </c>
      <c r="G4" s="7" t="s">
        <v>11</v>
      </c>
      <c r="H4" t="s">
        <v>8</v>
      </c>
      <c r="I4" s="3" t="s">
        <v>9</v>
      </c>
      <c r="J4" s="9" t="s">
        <v>13</v>
      </c>
      <c r="K4" s="3" t="s">
        <v>0</v>
      </c>
      <c r="L4" s="3" t="s">
        <v>15</v>
      </c>
      <c r="M4" s="3" t="s">
        <v>16</v>
      </c>
      <c r="N4" s="3" t="s">
        <v>17</v>
      </c>
      <c r="O4" s="11" t="s">
        <v>13</v>
      </c>
      <c r="P4" s="3" t="s">
        <v>18</v>
      </c>
      <c r="Q4" s="3" t="s">
        <v>19</v>
      </c>
      <c r="R4" s="3" t="s">
        <v>20</v>
      </c>
      <c r="S4" s="3"/>
      <c r="T4" s="3"/>
      <c r="U4" s="3"/>
      <c r="V4" t="s">
        <v>21</v>
      </c>
    </row>
    <row r="5" spans="2:33" x14ac:dyDescent="0.2">
      <c r="B5" t="s">
        <v>0</v>
      </c>
      <c r="C5" s="2">
        <v>0.1</v>
      </c>
      <c r="E5">
        <v>0</v>
      </c>
      <c r="F5" s="4">
        <f>C11</f>
        <v>44941</v>
      </c>
      <c r="G5" s="1">
        <f>C4</f>
        <v>1800000</v>
      </c>
      <c r="H5" s="1">
        <f>C$8/C$7*12</f>
        <v>90000</v>
      </c>
      <c r="I5" s="1">
        <f>C9</f>
        <v>15000</v>
      </c>
      <c r="J5" s="1">
        <f>SUM(G5:I5)</f>
        <v>1905000</v>
      </c>
      <c r="K5" s="1">
        <f>C4*C5</f>
        <v>180000</v>
      </c>
      <c r="L5" s="1">
        <f>C10</f>
        <v>18000</v>
      </c>
      <c r="M5" s="1"/>
      <c r="N5" s="1"/>
      <c r="O5" s="1">
        <f>SUM(K5:N5)</f>
        <v>198000</v>
      </c>
      <c r="P5" s="1">
        <f>-J5+O5</f>
        <v>-1707000</v>
      </c>
      <c r="Q5" s="1">
        <f>SUM(Q6:Q41)</f>
        <v>1707000.0000339369</v>
      </c>
      <c r="R5" s="1">
        <f>V5</f>
        <v>1706999.991285186</v>
      </c>
      <c r="S5" s="1"/>
      <c r="T5" s="1"/>
      <c r="U5" s="1"/>
      <c r="V5" s="6">
        <f>SUM(V6:V41)</f>
        <v>1706999.991285186</v>
      </c>
    </row>
    <row r="6" spans="2:33" x14ac:dyDescent="0.2">
      <c r="B6" t="s">
        <v>24</v>
      </c>
      <c r="C6" s="1">
        <v>1500</v>
      </c>
      <c r="D6" s="3"/>
      <c r="E6">
        <v>1</v>
      </c>
      <c r="F6" s="4">
        <f>EDATE(F$5,E6)</f>
        <v>44972</v>
      </c>
      <c r="J6" s="1">
        <f t="shared" ref="J6:J41" si="0">SUM(G6:I6)</f>
        <v>0</v>
      </c>
      <c r="K6" s="1"/>
      <c r="L6" s="1"/>
      <c r="M6" s="1">
        <f>C$12</f>
        <v>68600</v>
      </c>
      <c r="N6" s="1"/>
      <c r="O6" s="1">
        <f t="shared" ref="O6:O41" si="1">SUM(K6:N6)</f>
        <v>68600</v>
      </c>
      <c r="P6" s="1">
        <f t="shared" ref="P6:P41" si="2">-J6+O6</f>
        <v>68600</v>
      </c>
      <c r="Q6" s="1">
        <f>P6/(1+Q$1)^((F6-F$5)/365)</f>
        <v>67440.37802438291</v>
      </c>
      <c r="R6" s="1">
        <f ca="1">OFFSET(V6,0,E6)</f>
        <v>1667751.4687976397</v>
      </c>
      <c r="S6" s="1"/>
      <c r="T6" s="1"/>
      <c r="U6" s="1"/>
      <c r="V6" s="1">
        <f>$P6/(1+$P$1)^(($F6-$F$5)/365)</f>
        <v>67440.378003222722</v>
      </c>
      <c r="W6" s="6">
        <f>SUM(W7:W$41)</f>
        <v>1667751.4687976397</v>
      </c>
    </row>
    <row r="7" spans="2:33" x14ac:dyDescent="0.2">
      <c r="B7" t="s">
        <v>1</v>
      </c>
      <c r="C7">
        <v>36</v>
      </c>
      <c r="D7" s="3"/>
      <c r="E7">
        <v>2</v>
      </c>
      <c r="F7" s="4">
        <f>EDATE(F$5,E7)</f>
        <v>45000</v>
      </c>
      <c r="J7" s="1">
        <f t="shared" si="0"/>
        <v>0</v>
      </c>
      <c r="K7" s="1"/>
      <c r="L7" s="1"/>
      <c r="M7" s="1">
        <f>C$12</f>
        <v>68600</v>
      </c>
      <c r="N7" s="1"/>
      <c r="O7" s="1">
        <f t="shared" si="1"/>
        <v>68600</v>
      </c>
      <c r="P7" s="1">
        <f t="shared" si="2"/>
        <v>68600</v>
      </c>
      <c r="Q7" s="1">
        <f>P7/(1+Q$1)^((F7-F$5)/365)</f>
        <v>66409.835422629854</v>
      </c>
      <c r="R7" s="1">
        <f ca="1">OFFSET(V7,0,E7)</f>
        <v>1625031.5053715792</v>
      </c>
      <c r="S7" s="1"/>
      <c r="T7" s="1"/>
      <c r="U7" s="1"/>
      <c r="V7" s="1">
        <f t="shared" ref="V7:V41" si="3">$P7/(1+$P$1)^(($F7-$F$5)/365)</f>
        <v>66409.835382972655</v>
      </c>
      <c r="W7" s="1">
        <f>$P7/(1+$P$1)^(($F7-$F$6)/365)</f>
        <v>67551.737433236558</v>
      </c>
      <c r="X7" s="6">
        <f>SUM(X8:X$41)</f>
        <v>1625031.5053715792</v>
      </c>
    </row>
    <row r="8" spans="2:33" x14ac:dyDescent="0.2">
      <c r="B8" t="s">
        <v>25</v>
      </c>
      <c r="C8" s="1">
        <f>C4*5%*C7/12</f>
        <v>270000</v>
      </c>
      <c r="E8">
        <v>3</v>
      </c>
      <c r="F8" s="4">
        <f>EDATE(F$5,E8)</f>
        <v>45031</v>
      </c>
      <c r="J8" s="1">
        <f t="shared" si="0"/>
        <v>0</v>
      </c>
      <c r="K8" s="1"/>
      <c r="L8" s="1"/>
      <c r="M8" s="1">
        <f t="shared" ref="M8:M41" si="4">C$12</f>
        <v>68600</v>
      </c>
      <c r="N8" s="1"/>
      <c r="O8" s="1">
        <f t="shared" si="1"/>
        <v>68600</v>
      </c>
      <c r="P8" s="1">
        <f t="shared" si="2"/>
        <v>68600</v>
      </c>
      <c r="Q8" s="1">
        <f>P8/(1+Q$1)^((F8-F$5)/365)</f>
        <v>65287.236230892311</v>
      </c>
      <c r="R8" s="1">
        <f ca="1">OFFSET(V8,0,E8)</f>
        <v>1584373.5533683281</v>
      </c>
      <c r="S8" s="1"/>
      <c r="T8" s="1"/>
      <c r="U8" s="1"/>
      <c r="V8" s="1">
        <f t="shared" si="3"/>
        <v>65287.23617142086</v>
      </c>
      <c r="W8" s="1">
        <f t="shared" ref="W8:W41" si="5">$P8/(1+$P$1)^(($F8-$F$6)/365)</f>
        <v>66409.835382972655</v>
      </c>
      <c r="X8" s="1">
        <f>$P8/(1+$P$1)^(($F8-$F$7)/365)</f>
        <v>67440.378003222722</v>
      </c>
      <c r="Y8" s="6">
        <f>SUM(Y9:Y$41)</f>
        <v>1584373.5533683281</v>
      </c>
    </row>
    <row r="9" spans="2:33" x14ac:dyDescent="0.2">
      <c r="B9" t="s">
        <v>28</v>
      </c>
      <c r="C9" s="1">
        <v>15000</v>
      </c>
      <c r="E9">
        <v>4</v>
      </c>
      <c r="F9" s="4">
        <f>EDATE(F$5,E9)</f>
        <v>45061</v>
      </c>
      <c r="J9" s="1">
        <f t="shared" si="0"/>
        <v>0</v>
      </c>
      <c r="K9" s="1"/>
      <c r="L9" s="1"/>
      <c r="M9" s="1">
        <f t="shared" si="4"/>
        <v>68600</v>
      </c>
      <c r="N9" s="1"/>
      <c r="O9" s="1">
        <f t="shared" si="1"/>
        <v>68600</v>
      </c>
      <c r="P9" s="1">
        <f t="shared" si="2"/>
        <v>68600</v>
      </c>
      <c r="Q9" s="1">
        <f>P9/(1+Q$1)^((F9-F$5)/365)</f>
        <v>64218.921409218419</v>
      </c>
      <c r="R9" s="1">
        <f ca="1">OFFSET(V9,0,E9)</f>
        <v>1542130.4236551104</v>
      </c>
      <c r="S9" s="1"/>
      <c r="T9" s="1"/>
      <c r="U9" s="1"/>
      <c r="V9" s="1">
        <f t="shared" si="3"/>
        <v>64218.921331220692</v>
      </c>
      <c r="W9" s="1">
        <f t="shared" si="5"/>
        <v>65323.151111508021</v>
      </c>
      <c r="X9" s="1">
        <f t="shared" ref="X9:X41" si="6">$P9/(1+$P$1)^(($F9-$F$7)/365)</f>
        <v>66336.830650408141</v>
      </c>
      <c r="Y9" s="1">
        <f>$P9/(1+$P$1)^(($F9-$F$8)/365)</f>
        <v>67477.4774008612</v>
      </c>
      <c r="Z9" s="6">
        <f>SUM(Z10:Z$41)</f>
        <v>1542130.4236551104</v>
      </c>
    </row>
    <row r="10" spans="2:33" x14ac:dyDescent="0.2">
      <c r="B10" t="s">
        <v>26</v>
      </c>
      <c r="C10" s="1">
        <f>C4*1%</f>
        <v>18000</v>
      </c>
      <c r="E10">
        <v>5</v>
      </c>
      <c r="F10" s="4">
        <f>EDATE(F$5,E10)</f>
        <v>45092</v>
      </c>
      <c r="J10" s="1">
        <f t="shared" si="0"/>
        <v>0</v>
      </c>
      <c r="K10" s="1"/>
      <c r="L10" s="1"/>
      <c r="M10" s="1">
        <f t="shared" si="4"/>
        <v>68600</v>
      </c>
      <c r="N10" s="1"/>
      <c r="O10" s="1">
        <f t="shared" si="1"/>
        <v>68600</v>
      </c>
      <c r="P10" s="1">
        <f t="shared" si="2"/>
        <v>68600</v>
      </c>
      <c r="Q10" s="1">
        <f>P10/(1+Q$1)^((F10-F$5)/365)</f>
        <v>63133.357669910023</v>
      </c>
      <c r="R10" s="1">
        <f ca="1">OFFSET(V10,0,E10)</f>
        <v>1500047.0063629427</v>
      </c>
      <c r="S10" s="1"/>
      <c r="T10" s="1"/>
      <c r="U10" s="1"/>
      <c r="V10" s="1">
        <f t="shared" si="3"/>
        <v>63133.35757342197</v>
      </c>
      <c r="W10" s="1">
        <f t="shared" si="5"/>
        <v>64218.921331220692</v>
      </c>
      <c r="X10" s="1">
        <f t="shared" si="6"/>
        <v>65215.465518940189</v>
      </c>
      <c r="Y10" s="1">
        <f t="shared" ref="Y10:Y41" si="7">$P10/(1+$P$1)^(($F10-$F$8)/365)</f>
        <v>66336.830650408141</v>
      </c>
      <c r="Z10" s="1">
        <f>$P10/(1+$P$1)^(($F10-$F$9)/365)</f>
        <v>67440.378003222722</v>
      </c>
      <c r="AA10" s="6">
        <f>SUM(AA11:AA$41)</f>
        <v>1500047.0063629427</v>
      </c>
    </row>
    <row r="11" spans="2:33" x14ac:dyDescent="0.2">
      <c r="B11" t="s">
        <v>7</v>
      </c>
      <c r="C11" s="4">
        <v>44941</v>
      </c>
      <c r="E11">
        <v>6</v>
      </c>
      <c r="F11" s="4">
        <f>EDATE(F$5,E11)</f>
        <v>45122</v>
      </c>
      <c r="J11" s="1">
        <f t="shared" si="0"/>
        <v>0</v>
      </c>
      <c r="K11" s="1"/>
      <c r="L11" s="1"/>
      <c r="M11" s="1">
        <f t="shared" si="4"/>
        <v>68600</v>
      </c>
      <c r="N11" s="1"/>
      <c r="O11" s="1">
        <f t="shared" si="1"/>
        <v>68600</v>
      </c>
      <c r="P11" s="1">
        <f t="shared" si="2"/>
        <v>68600</v>
      </c>
      <c r="Q11" s="1">
        <f>P11/(1+Q$1)^((F11-F$5)/365)</f>
        <v>62100.287415530191</v>
      </c>
      <c r="R11" s="1">
        <f ca="1">OFFSET(V11,0,E11)</f>
        <v>1456401.0610975288</v>
      </c>
      <c r="S11" s="1"/>
      <c r="T11" s="1"/>
      <c r="U11" s="1"/>
      <c r="V11" s="1">
        <f t="shared" si="3"/>
        <v>62100.287301764874</v>
      </c>
      <c r="W11" s="1">
        <f t="shared" si="5"/>
        <v>63168.087650657842</v>
      </c>
      <c r="X11" s="1">
        <f t="shared" si="6"/>
        <v>64148.325083687028</v>
      </c>
      <c r="Y11" s="1">
        <f t="shared" si="7"/>
        <v>65251.340977517095</v>
      </c>
      <c r="Z11" s="1">
        <f t="shared" ref="Z11:Z41" si="8">$P11/(1+$P$1)^(($F11-$F$9)/365)</f>
        <v>66336.830650408141</v>
      </c>
      <c r="AA11" s="1">
        <f>$P11/(1+$P$1)^(($F11-$F$10)/365)</f>
        <v>67477.4774008612</v>
      </c>
      <c r="AB11" s="6">
        <f>SUM(AB12:AB$41)</f>
        <v>1456401.0610975288</v>
      </c>
    </row>
    <row r="12" spans="2:33" x14ac:dyDescent="0.2">
      <c r="B12" t="s">
        <v>27</v>
      </c>
      <c r="C12" s="1">
        <v>68600</v>
      </c>
      <c r="E12">
        <v>7</v>
      </c>
      <c r="F12" s="4">
        <f>EDATE(F$5,E12)</f>
        <v>45153</v>
      </c>
      <c r="J12" s="1">
        <f t="shared" si="0"/>
        <v>0</v>
      </c>
      <c r="K12" s="1"/>
      <c r="L12" s="1"/>
      <c r="M12" s="1">
        <f t="shared" si="4"/>
        <v>68600</v>
      </c>
      <c r="N12" s="1"/>
      <c r="O12" s="1">
        <f t="shared" si="1"/>
        <v>68600</v>
      </c>
      <c r="P12" s="1">
        <f t="shared" si="2"/>
        <v>68600</v>
      </c>
      <c r="Q12" s="1">
        <f>P12/(1+Q$1)^((F12-F$5)/365)</f>
        <v>61050.537299215517</v>
      </c>
      <c r="R12" s="1">
        <f ca="1">OFFSET(V12,0,E12)</f>
        <v>1412843.5468691499</v>
      </c>
      <c r="S12" s="1"/>
      <c r="T12" s="1"/>
      <c r="U12" s="1"/>
      <c r="V12" s="1">
        <f t="shared" si="3"/>
        <v>61050.537168218019</v>
      </c>
      <c r="W12" s="1">
        <f t="shared" si="5"/>
        <v>62100.287301764874</v>
      </c>
      <c r="X12" s="1">
        <f t="shared" si="6"/>
        <v>63063.954692674444</v>
      </c>
      <c r="Y12" s="1">
        <f t="shared" si="7"/>
        <v>64148.325083687028</v>
      </c>
      <c r="Z12" s="1">
        <f t="shared" si="8"/>
        <v>65215.465518940189</v>
      </c>
      <c r="AA12" s="1">
        <f t="shared" ref="AA12:AA41" si="9">$P12/(1+$P$1)^(($F12-$F$10)/365)</f>
        <v>66336.830650408141</v>
      </c>
      <c r="AB12" s="1">
        <f>$P12/(1+$P$1)^(($F12-$F$11)/365)</f>
        <v>67440.378003222722</v>
      </c>
      <c r="AC12" s="6">
        <f>SUM(AC13:AC$41)</f>
        <v>1412843.5468691499</v>
      </c>
    </row>
    <row r="13" spans="2:33" x14ac:dyDescent="0.2">
      <c r="E13">
        <v>8</v>
      </c>
      <c r="F13" s="4">
        <f>EDATE(F$5,E13)</f>
        <v>45184</v>
      </c>
      <c r="J13" s="1">
        <f t="shared" si="0"/>
        <v>0</v>
      </c>
      <c r="K13" s="1"/>
      <c r="L13" s="1"/>
      <c r="M13" s="1">
        <f t="shared" si="4"/>
        <v>68600</v>
      </c>
      <c r="N13" s="1"/>
      <c r="O13" s="1">
        <f t="shared" si="1"/>
        <v>68600</v>
      </c>
      <c r="P13" s="1">
        <f t="shared" si="2"/>
        <v>68600</v>
      </c>
      <c r="Q13" s="1">
        <f>P13/(1+Q$1)^((F13-F$5)/365)</f>
        <v>60018.532274792757</v>
      </c>
      <c r="R13" s="1">
        <f t="shared" ref="R13:R41" ca="1" si="10">OFFSET(V13,0,E13)</f>
        <v>1368537.0710673092</v>
      </c>
      <c r="S13" s="1"/>
      <c r="T13" s="1"/>
      <c r="U13" s="1"/>
      <c r="V13" s="1">
        <f t="shared" si="3"/>
        <v>60018.532127178165</v>
      </c>
      <c r="W13" s="1">
        <f t="shared" si="5"/>
        <v>61050.537168218019</v>
      </c>
      <c r="X13" s="1">
        <f t="shared" si="6"/>
        <v>61997.914618834933</v>
      </c>
      <c r="Y13" s="1">
        <f t="shared" si="7"/>
        <v>63063.954692674444</v>
      </c>
      <c r="Z13" s="1">
        <f t="shared" si="8"/>
        <v>64113.056067834754</v>
      </c>
      <c r="AA13" s="1">
        <f t="shared" si="9"/>
        <v>65215.465518940189</v>
      </c>
      <c r="AB13" s="1">
        <f t="shared" ref="AB13:AB41" si="11">$P13/(1+$P$1)^(($F13-$F$11)/365)</f>
        <v>66300.358385095737</v>
      </c>
      <c r="AC13" s="1">
        <f>$P13/(1+$P$1)^(($F13-$F$12)/365)</f>
        <v>67440.378003222722</v>
      </c>
      <c r="AD13" s="6">
        <f>SUM(AD14:AD$41)</f>
        <v>1368537.0710673092</v>
      </c>
    </row>
    <row r="14" spans="2:33" x14ac:dyDescent="0.2">
      <c r="E14">
        <v>9</v>
      </c>
      <c r="F14" s="4">
        <f>EDATE(F$5,E14)</f>
        <v>45214</v>
      </c>
      <c r="J14" s="1">
        <f t="shared" si="0"/>
        <v>0</v>
      </c>
      <c r="K14" s="1"/>
      <c r="L14" s="1"/>
      <c r="M14" s="1">
        <f t="shared" si="4"/>
        <v>68600</v>
      </c>
      <c r="N14" s="1"/>
      <c r="O14" s="1">
        <f t="shared" si="1"/>
        <v>68600</v>
      </c>
      <c r="P14" s="1">
        <f t="shared" si="2"/>
        <v>68600</v>
      </c>
      <c r="Q14" s="1">
        <f>P14/(1+Q$1)^((F14-F$5)/365)</f>
        <v>59036.430851820682</v>
      </c>
      <c r="R14" s="1">
        <f t="shared" ca="1" si="10"/>
        <v>1322703.3902778823</v>
      </c>
      <c r="S14" s="1"/>
      <c r="T14" s="1"/>
      <c r="U14" s="1"/>
      <c r="V14" s="1">
        <f t="shared" si="3"/>
        <v>59036.430688695727</v>
      </c>
      <c r="W14" s="1">
        <f t="shared" si="5"/>
        <v>60051.548718350845</v>
      </c>
      <c r="X14" s="1">
        <f t="shared" si="6"/>
        <v>60983.423944503746</v>
      </c>
      <c r="Y14" s="1">
        <f t="shared" si="7"/>
        <v>62032.020081397597</v>
      </c>
      <c r="Z14" s="1">
        <f t="shared" si="8"/>
        <v>63063.954692674444</v>
      </c>
      <c r="AA14" s="1">
        <f t="shared" si="9"/>
        <v>64148.325083687028</v>
      </c>
      <c r="AB14" s="1">
        <f t="shared" si="11"/>
        <v>65215.465518940189</v>
      </c>
      <c r="AC14" s="1">
        <f t="shared" ref="AC14:AC41" si="12">$P14/(1+$P$1)^(($F14-$F$12)/365)</f>
        <v>66336.830650408141</v>
      </c>
      <c r="AD14" s="1">
        <f>$P14/(1+$P$1)^(($F14-$F$13)/365)</f>
        <v>67477.4774008612</v>
      </c>
      <c r="AE14" s="6">
        <f>SUM(AE15:AE$41)</f>
        <v>1322703.3902778823</v>
      </c>
    </row>
    <row r="15" spans="2:33" x14ac:dyDescent="0.2">
      <c r="B15" s="5" t="s">
        <v>6</v>
      </c>
      <c r="E15">
        <v>10</v>
      </c>
      <c r="F15" s="4">
        <f>EDATE(F$5,E15)</f>
        <v>45245</v>
      </c>
      <c r="J15" s="1">
        <f t="shared" si="0"/>
        <v>0</v>
      </c>
      <c r="K15" s="1"/>
      <c r="L15" s="1"/>
      <c r="M15" s="1">
        <f t="shared" si="4"/>
        <v>68600</v>
      </c>
      <c r="N15" s="1"/>
      <c r="O15" s="1">
        <f t="shared" si="1"/>
        <v>68600</v>
      </c>
      <c r="P15" s="1">
        <f t="shared" si="2"/>
        <v>68600</v>
      </c>
      <c r="Q15" s="1">
        <f>P15/(1+Q$1)^((F15-F$5)/365)</f>
        <v>58038.472505205958</v>
      </c>
      <c r="R15" s="1">
        <f t="shared" ca="1" si="10"/>
        <v>1276846.9749372809</v>
      </c>
      <c r="S15" s="1"/>
      <c r="T15" s="1"/>
      <c r="U15" s="1"/>
      <c r="V15" s="1">
        <f t="shared" si="3"/>
        <v>58038.472326628245</v>
      </c>
      <c r="W15" s="1">
        <f t="shared" si="5"/>
        <v>59036.430688695727</v>
      </c>
      <c r="X15" s="1">
        <f t="shared" si="6"/>
        <v>59952.553392829686</v>
      </c>
      <c r="Y15" s="1">
        <f t="shared" si="7"/>
        <v>60983.423944503746</v>
      </c>
      <c r="Z15" s="1">
        <f t="shared" si="8"/>
        <v>61997.914618834933</v>
      </c>
      <c r="AA15" s="1">
        <f t="shared" si="9"/>
        <v>63063.954692674444</v>
      </c>
      <c r="AB15" s="1">
        <f t="shared" si="11"/>
        <v>64113.056067834754</v>
      </c>
      <c r="AC15" s="1">
        <f t="shared" si="12"/>
        <v>65215.465518940189</v>
      </c>
      <c r="AD15" s="1">
        <f t="shared" ref="AD15:AD41" si="13">$P15/(1+$P$1)^(($F15-$F$13)/365)</f>
        <v>66336.830650408141</v>
      </c>
      <c r="AE15" s="1">
        <f>$P15/(1+$P$1)^(($F15-$F$14)/365)</f>
        <v>67440.378003222722</v>
      </c>
      <c r="AF15" s="6">
        <f>SUM(AF16:AF$41)</f>
        <v>1276846.9749372809</v>
      </c>
    </row>
    <row r="16" spans="2:33" ht="20" customHeight="1" x14ac:dyDescent="0.2">
      <c r="B16" s="5" t="s">
        <v>2</v>
      </c>
      <c r="C16" s="11">
        <f>((C17+1)^(1/12)-1)*12</f>
        <v>0.20242202312609781</v>
      </c>
      <c r="E16">
        <v>11</v>
      </c>
      <c r="F16" s="4">
        <f>EDATE(F$5,E16)</f>
        <v>45275</v>
      </c>
      <c r="J16" s="1">
        <f t="shared" si="0"/>
        <v>0</v>
      </c>
      <c r="K16" s="1"/>
      <c r="L16" s="1"/>
      <c r="M16" s="1">
        <f t="shared" si="4"/>
        <v>68600</v>
      </c>
      <c r="N16" s="1"/>
      <c r="O16" s="1">
        <f t="shared" si="1"/>
        <v>68600</v>
      </c>
      <c r="P16" s="1">
        <f t="shared" si="2"/>
        <v>68600</v>
      </c>
      <c r="Q16" s="1">
        <f>P16/(1+Q$1)^((F16-F$5)/365)</f>
        <v>57088.771399995363</v>
      </c>
      <c r="R16" s="1">
        <f t="shared" ca="1" si="10"/>
        <v>1229487.9821624681</v>
      </c>
      <c r="S16" s="1"/>
      <c r="T16" s="1"/>
      <c r="U16" s="1"/>
      <c r="V16" s="1">
        <f t="shared" si="3"/>
        <v>57088.771207005346</v>
      </c>
      <c r="W16" s="1">
        <f t="shared" si="5"/>
        <v>58070.399673818873</v>
      </c>
      <c r="X16" s="1">
        <f t="shared" si="6"/>
        <v>58971.531584381788</v>
      </c>
      <c r="Y16" s="1">
        <f t="shared" si="7"/>
        <v>59985.533688664575</v>
      </c>
      <c r="Z16" s="1">
        <f t="shared" si="8"/>
        <v>60983.423944503746</v>
      </c>
      <c r="AA16" s="1">
        <f t="shared" si="9"/>
        <v>62032.020081397597</v>
      </c>
      <c r="AB16" s="1">
        <f t="shared" si="11"/>
        <v>63063.954692674444</v>
      </c>
      <c r="AC16" s="1">
        <f t="shared" si="12"/>
        <v>64148.325083687028</v>
      </c>
      <c r="AD16" s="1">
        <f t="shared" si="13"/>
        <v>65251.340977517095</v>
      </c>
      <c r="AE16" s="1">
        <f t="shared" ref="AE16:AE41" si="14">$P16/(1+$P$1)^(($F16-$F$14)/365)</f>
        <v>66336.830650408141</v>
      </c>
      <c r="AF16" s="1">
        <f>$P16/(1+$P$1)^(($F16-$F$15)/365)</f>
        <v>67477.4774008612</v>
      </c>
      <c r="AG16" s="6">
        <f>SUM(AG17:AG$41)</f>
        <v>1229487.9821624681</v>
      </c>
    </row>
    <row r="17" spans="2:49" x14ac:dyDescent="0.2">
      <c r="B17" t="s">
        <v>3</v>
      </c>
      <c r="C17" s="3">
        <f>P1</f>
        <v>0.2222992360591888</v>
      </c>
      <c r="E17">
        <v>12</v>
      </c>
      <c r="F17" s="4">
        <f>EDATE(F$5,E17)</f>
        <v>45306</v>
      </c>
      <c r="H17" s="1">
        <f>C$8/C$7*12</f>
        <v>90000</v>
      </c>
      <c r="J17" s="1">
        <f t="shared" si="0"/>
        <v>90000</v>
      </c>
      <c r="K17" s="1"/>
      <c r="L17" s="1"/>
      <c r="M17" s="1">
        <f t="shared" si="4"/>
        <v>68600</v>
      </c>
      <c r="N17" s="1"/>
      <c r="O17" s="1">
        <f t="shared" si="1"/>
        <v>68600</v>
      </c>
      <c r="P17" s="1">
        <f t="shared" si="2"/>
        <v>-21400</v>
      </c>
      <c r="Q17" s="1">
        <f>P17/(1+Q$1)^((F17-F$5)/365)</f>
        <v>-17507.987772334211</v>
      </c>
      <c r="R17" s="1">
        <f t="shared" ca="1" si="10"/>
        <v>1272028.7490309568</v>
      </c>
      <c r="S17" s="1"/>
      <c r="T17" s="1"/>
      <c r="U17" s="1"/>
      <c r="V17" s="1">
        <f t="shared" si="3"/>
        <v>-17507.987707654691</v>
      </c>
      <c r="W17" s="1">
        <f t="shared" si="5"/>
        <v>-17809.033583526449</v>
      </c>
      <c r="X17" s="1">
        <f t="shared" si="6"/>
        <v>-18085.392770798197</v>
      </c>
      <c r="Y17" s="1">
        <f t="shared" si="7"/>
        <v>-18396.366995710934</v>
      </c>
      <c r="Z17" s="1">
        <f t="shared" si="8"/>
        <v>-18702.400037996435</v>
      </c>
      <c r="AA17" s="1">
        <f t="shared" si="9"/>
        <v>-19023.983562862682</v>
      </c>
      <c r="AB17" s="1">
        <f t="shared" si="11"/>
        <v>-19340.457330073874</v>
      </c>
      <c r="AC17" s="1">
        <f t="shared" si="12"/>
        <v>-19673.012105294943</v>
      </c>
      <c r="AD17" s="1">
        <f t="shared" si="13"/>
        <v>-20011.285084415485</v>
      </c>
      <c r="AE17" s="1">
        <f t="shared" si="14"/>
        <v>-20344.183121068807</v>
      </c>
      <c r="AF17" s="1">
        <f t="shared" ref="AF17:AF41" si="15">$P17/(1+$P$1)^(($F17-$F$15)/365)</f>
        <v>-20693.996733509244</v>
      </c>
      <c r="AG17" s="1">
        <f>$P17/(1+$P$1)^(($F17-$F$16)/365)</f>
        <v>-21038.252030159856</v>
      </c>
      <c r="AH17" s="6">
        <f>SUM(AH18:AH$41)</f>
        <v>1272028.7490309568</v>
      </c>
    </row>
    <row r="18" spans="2:49" x14ac:dyDescent="0.2">
      <c r="E18">
        <v>13</v>
      </c>
      <c r="F18" s="4">
        <f>EDATE(F$5,E18)</f>
        <v>45337</v>
      </c>
      <c r="J18" s="1">
        <f t="shared" si="0"/>
        <v>0</v>
      </c>
      <c r="K18" s="1"/>
      <c r="L18" s="1"/>
      <c r="M18" s="1">
        <f t="shared" si="4"/>
        <v>68600</v>
      </c>
      <c r="N18" s="1"/>
      <c r="O18" s="1">
        <f t="shared" si="1"/>
        <v>68600</v>
      </c>
      <c r="P18" s="1">
        <f t="shared" si="2"/>
        <v>68600</v>
      </c>
      <c r="Q18" s="1">
        <f>P18/(1+Q$1)^((F18-F$5)/365)</f>
        <v>55175.014664135175</v>
      </c>
      <c r="R18" s="1">
        <f t="shared" ca="1" si="10"/>
        <v>1225300.9947327659</v>
      </c>
      <c r="S18" s="1"/>
      <c r="T18" s="1"/>
      <c r="U18" s="1"/>
      <c r="V18" s="1">
        <f t="shared" si="3"/>
        <v>55175.014442991094</v>
      </c>
      <c r="W18" s="1">
        <f t="shared" si="5"/>
        <v>56123.736296500552</v>
      </c>
      <c r="X18" s="1">
        <f t="shared" si="6"/>
        <v>56994.660037354297</v>
      </c>
      <c r="Y18" s="1">
        <f t="shared" si="7"/>
        <v>57974.670283960571</v>
      </c>
      <c r="Z18" s="1">
        <f t="shared" si="8"/>
        <v>58939.108791119928</v>
      </c>
      <c r="AA18" s="1">
        <f t="shared" si="9"/>
        <v>59952.553392829686</v>
      </c>
      <c r="AB18" s="1">
        <f t="shared" si="11"/>
        <v>60949.895004457088</v>
      </c>
      <c r="AC18" s="1">
        <f t="shared" si="12"/>
        <v>61997.914618834933</v>
      </c>
      <c r="AD18" s="1">
        <f t="shared" si="13"/>
        <v>63063.954692674444</v>
      </c>
      <c r="AE18" s="1">
        <f t="shared" si="14"/>
        <v>64113.056067834754</v>
      </c>
      <c r="AF18" s="1">
        <f t="shared" si="15"/>
        <v>65215.465518940189</v>
      </c>
      <c r="AG18" s="1">
        <f t="shared" ref="AG18:AG41" si="16">$P18/(1+$P$1)^(($F18-$F$16)/365)</f>
        <v>66300.358385095737</v>
      </c>
      <c r="AH18" s="1">
        <f>$P18/(1+$P$1)^(($F18-$F$17)/365)</f>
        <v>67440.378003222722</v>
      </c>
      <c r="AI18" s="6">
        <f>SUM(AI19:AI$41)</f>
        <v>1225300.9947327659</v>
      </c>
    </row>
    <row r="19" spans="2:49" x14ac:dyDescent="0.2">
      <c r="B19" s="12" t="s">
        <v>32</v>
      </c>
      <c r="C19" s="12"/>
      <c r="E19">
        <v>14</v>
      </c>
      <c r="F19" s="4">
        <f>EDATE(F$5,E19)</f>
        <v>45366</v>
      </c>
      <c r="J19" s="1">
        <f t="shared" si="0"/>
        <v>0</v>
      </c>
      <c r="K19" s="1"/>
      <c r="L19" s="1"/>
      <c r="M19" s="1">
        <f t="shared" si="4"/>
        <v>68600</v>
      </c>
      <c r="N19" s="1"/>
      <c r="O19" s="1">
        <f t="shared" si="1"/>
        <v>68600</v>
      </c>
      <c r="P19" s="1">
        <f t="shared" si="2"/>
        <v>68600</v>
      </c>
      <c r="Q19" s="1">
        <f>P19/(1+Q$1)^((F19-F$5)/365)</f>
        <v>54302.024665300458</v>
      </c>
      <c r="R19" s="1">
        <f t="shared" ca="1" si="10"/>
        <v>1176399.6255002317</v>
      </c>
      <c r="S19" s="1"/>
      <c r="T19" s="1"/>
      <c r="U19" s="1"/>
      <c r="V19" s="1">
        <f t="shared" si="3"/>
        <v>54302.024431716709</v>
      </c>
      <c r="W19" s="1">
        <f t="shared" si="5"/>
        <v>55235.735420073659</v>
      </c>
      <c r="X19" s="1">
        <f t="shared" si="6"/>
        <v>56092.879232928783</v>
      </c>
      <c r="Y19" s="1">
        <f t="shared" si="7"/>
        <v>57057.383563227275</v>
      </c>
      <c r="Z19" s="1">
        <f t="shared" si="8"/>
        <v>58006.562533225871</v>
      </c>
      <c r="AA19" s="1">
        <f t="shared" si="9"/>
        <v>59003.97221363648</v>
      </c>
      <c r="AB19" s="1">
        <f t="shared" si="11"/>
        <v>59985.533688664575</v>
      </c>
      <c r="AC19" s="1">
        <f t="shared" si="12"/>
        <v>61016.971329041909</v>
      </c>
      <c r="AD19" s="1">
        <f t="shared" si="13"/>
        <v>62066.144305600617</v>
      </c>
      <c r="AE19" s="1">
        <f t="shared" si="14"/>
        <v>63098.646590926954</v>
      </c>
      <c r="AF19" s="1">
        <f t="shared" si="15"/>
        <v>64183.613501257991</v>
      </c>
      <c r="AG19" s="1">
        <f t="shared" si="16"/>
        <v>65251.340977517095</v>
      </c>
      <c r="AH19" s="1">
        <f t="shared" ref="AH19:AH41" si="17">$P19/(1+$P$1)^(($F19-$F$17)/365)</f>
        <v>66373.322979354736</v>
      </c>
      <c r="AI19" s="1">
        <f>$P19/(1+$P$1)^(($F19-$F$18)/365)</f>
        <v>67514.597207123516</v>
      </c>
      <c r="AJ19" s="6">
        <f>SUM(AJ20:AJ$41)</f>
        <v>1176399.6255002317</v>
      </c>
    </row>
    <row r="20" spans="2:49" x14ac:dyDescent="0.2">
      <c r="B20" s="12"/>
      <c r="C20" s="12"/>
      <c r="E20">
        <v>15</v>
      </c>
      <c r="F20" s="4">
        <f>EDATE(F$5,E20)</f>
        <v>45397</v>
      </c>
      <c r="J20" s="1">
        <f t="shared" si="0"/>
        <v>0</v>
      </c>
      <c r="K20" s="1"/>
      <c r="L20" s="1"/>
      <c r="M20" s="1">
        <f t="shared" si="4"/>
        <v>68600</v>
      </c>
      <c r="N20" s="1"/>
      <c r="O20" s="1">
        <f t="shared" si="1"/>
        <v>68600</v>
      </c>
      <c r="P20" s="1">
        <f t="shared" si="2"/>
        <v>68600</v>
      </c>
      <c r="Q20" s="1">
        <f>P20/(1+Q$1)^((F20-F$5)/365)</f>
        <v>53384.097243691373</v>
      </c>
      <c r="R20" s="1">
        <f t="shared" ca="1" si="10"/>
        <v>1128027.5501222648</v>
      </c>
      <c r="S20" s="1"/>
      <c r="T20" s="1"/>
      <c r="U20" s="1"/>
      <c r="V20" s="1">
        <f t="shared" si="3"/>
        <v>53384.096997306275</v>
      </c>
      <c r="W20" s="1">
        <f t="shared" si="5"/>
        <v>54302.024431716709</v>
      </c>
      <c r="X20" s="1">
        <f t="shared" si="6"/>
        <v>55144.678990639055</v>
      </c>
      <c r="Y20" s="1">
        <f t="shared" si="7"/>
        <v>56092.879232928783</v>
      </c>
      <c r="Z20" s="1">
        <f t="shared" si="8"/>
        <v>57026.013176506254</v>
      </c>
      <c r="AA20" s="1">
        <f t="shared" si="9"/>
        <v>58006.562533225871</v>
      </c>
      <c r="AB20" s="1">
        <f t="shared" si="11"/>
        <v>58971.531584381788</v>
      </c>
      <c r="AC20" s="1">
        <f t="shared" si="12"/>
        <v>59985.533688664575</v>
      </c>
      <c r="AD20" s="1">
        <f t="shared" si="13"/>
        <v>61016.971329041909</v>
      </c>
      <c r="AE20" s="1">
        <f t="shared" si="14"/>
        <v>62032.020081397597</v>
      </c>
      <c r="AF20" s="1">
        <f t="shared" si="15"/>
        <v>63098.646590926954</v>
      </c>
      <c r="AG20" s="1">
        <f t="shared" si="16"/>
        <v>64148.325083687028</v>
      </c>
      <c r="AH20" s="1">
        <f t="shared" si="17"/>
        <v>65251.340977517095</v>
      </c>
      <c r="AI20" s="1">
        <f t="shared" ref="AI20:AI41" si="18">$P20/(1+$P$1)^(($F20-$F$18)/365)</f>
        <v>66373.322979354736</v>
      </c>
      <c r="AJ20" s="1">
        <f>$P20/(1+$P$1)^(($F20-$F$19)/365)</f>
        <v>67440.378003222722</v>
      </c>
      <c r="AK20" s="6">
        <f>SUM(AK21:AK$41)</f>
        <v>1128027.5501222648</v>
      </c>
    </row>
    <row r="21" spans="2:49" x14ac:dyDescent="0.2">
      <c r="B21" s="12"/>
      <c r="C21" s="12"/>
      <c r="E21">
        <v>16</v>
      </c>
      <c r="F21" s="4">
        <f>EDATE(F$5,E21)</f>
        <v>45427</v>
      </c>
      <c r="J21" s="1">
        <f t="shared" si="0"/>
        <v>0</v>
      </c>
      <c r="K21" s="1"/>
      <c r="L21" s="1"/>
      <c r="M21" s="1">
        <f t="shared" si="4"/>
        <v>68600</v>
      </c>
      <c r="N21" s="1"/>
      <c r="O21" s="1">
        <f t="shared" si="1"/>
        <v>68600</v>
      </c>
      <c r="P21" s="1">
        <f t="shared" si="2"/>
        <v>68600</v>
      </c>
      <c r="Q21" s="1">
        <f>P21/(1+Q$1)^((F21-F$5)/365)</f>
        <v>52510.557090675517</v>
      </c>
      <c r="R21" s="1">
        <f t="shared" ca="1" si="10"/>
        <v>1078192.8695479024</v>
      </c>
      <c r="S21" s="1"/>
      <c r="T21" s="1"/>
      <c r="U21" s="1"/>
      <c r="V21" s="1">
        <f t="shared" si="3"/>
        <v>52510.556832377792</v>
      </c>
      <c r="W21" s="1">
        <f t="shared" si="5"/>
        <v>53413.463941868467</v>
      </c>
      <c r="X21" s="1">
        <f t="shared" si="6"/>
        <v>54242.329888755005</v>
      </c>
      <c r="Y21" s="1">
        <f t="shared" si="7"/>
        <v>55175.014442991094</v>
      </c>
      <c r="Z21" s="1">
        <f t="shared" si="8"/>
        <v>56092.879232928783</v>
      </c>
      <c r="AA21" s="1">
        <f t="shared" si="9"/>
        <v>57057.383563227275</v>
      </c>
      <c r="AB21" s="1">
        <f t="shared" si="11"/>
        <v>58006.562533225871</v>
      </c>
      <c r="AC21" s="1">
        <f t="shared" si="12"/>
        <v>59003.97221363648</v>
      </c>
      <c r="AD21" s="1">
        <f t="shared" si="13"/>
        <v>60018.532127178165</v>
      </c>
      <c r="AE21" s="1">
        <f t="shared" si="14"/>
        <v>61016.971329041909</v>
      </c>
      <c r="AF21" s="1">
        <f t="shared" si="15"/>
        <v>62066.144305600617</v>
      </c>
      <c r="AG21" s="1">
        <f t="shared" si="16"/>
        <v>63098.646590926954</v>
      </c>
      <c r="AH21" s="1">
        <f t="shared" si="17"/>
        <v>64183.613501257991</v>
      </c>
      <c r="AI21" s="1">
        <f t="shared" si="18"/>
        <v>65287.23617142086</v>
      </c>
      <c r="AJ21" s="1">
        <f t="shared" ref="AJ21:AJ41" si="19">$P21/(1+$P$1)^(($F21-$F$19)/365)</f>
        <v>66336.830650408141</v>
      </c>
      <c r="AK21" s="1">
        <f>$P21/(1+$P$1)^(($F21-$F$20)/365)</f>
        <v>67477.4774008612</v>
      </c>
      <c r="AL21" s="6">
        <f>SUM(AL22:AL$41)</f>
        <v>1078192.8695479024</v>
      </c>
    </row>
    <row r="22" spans="2:49" x14ac:dyDescent="0.2">
      <c r="B22" s="12"/>
      <c r="C22" s="12"/>
      <c r="E22">
        <v>17</v>
      </c>
      <c r="F22" s="4">
        <f>EDATE(F$5,E22)</f>
        <v>45458</v>
      </c>
      <c r="J22" s="1">
        <f t="shared" si="0"/>
        <v>0</v>
      </c>
      <c r="K22" s="1"/>
      <c r="L22" s="1"/>
      <c r="M22" s="1">
        <f t="shared" si="4"/>
        <v>68600</v>
      </c>
      <c r="N22" s="1"/>
      <c r="O22" s="1">
        <f t="shared" si="1"/>
        <v>68600</v>
      </c>
      <c r="P22" s="1">
        <f t="shared" si="2"/>
        <v>68600</v>
      </c>
      <c r="Q22" s="1">
        <f>P22/(1+Q$1)^((F22-F$5)/365)</f>
        <v>51622.912834782757</v>
      </c>
      <c r="R22" s="1">
        <f t="shared" ca="1" si="10"/>
        <v>1028132.1512855643</v>
      </c>
      <c r="S22" s="1"/>
      <c r="T22" s="1"/>
      <c r="U22" s="1"/>
      <c r="V22" s="1">
        <f t="shared" si="3"/>
        <v>51622.912564654056</v>
      </c>
      <c r="W22" s="1">
        <f t="shared" si="5"/>
        <v>52510.556832377792</v>
      </c>
      <c r="X22" s="1">
        <f t="shared" si="6"/>
        <v>53325.411537509375</v>
      </c>
      <c r="Y22" s="1">
        <f t="shared" si="7"/>
        <v>54242.329888755005</v>
      </c>
      <c r="Z22" s="1">
        <f t="shared" si="8"/>
        <v>55144.678990639055</v>
      </c>
      <c r="AA22" s="1">
        <f t="shared" si="9"/>
        <v>56092.879232928783</v>
      </c>
      <c r="AB22" s="1">
        <f t="shared" si="11"/>
        <v>57026.013176506254</v>
      </c>
      <c r="AC22" s="1">
        <f t="shared" si="12"/>
        <v>58006.562533225871</v>
      </c>
      <c r="AD22" s="1">
        <f t="shared" si="13"/>
        <v>59003.97221363648</v>
      </c>
      <c r="AE22" s="1">
        <f t="shared" si="14"/>
        <v>59985.533688664575</v>
      </c>
      <c r="AF22" s="1">
        <f t="shared" si="15"/>
        <v>61016.971329041909</v>
      </c>
      <c r="AG22" s="1">
        <f t="shared" si="16"/>
        <v>62032.020081397597</v>
      </c>
      <c r="AH22" s="1">
        <f t="shared" si="17"/>
        <v>63098.646590926954</v>
      </c>
      <c r="AI22" s="1">
        <f t="shared" si="18"/>
        <v>64183.613501257991</v>
      </c>
      <c r="AJ22" s="1">
        <f t="shared" si="19"/>
        <v>65215.465518940189</v>
      </c>
      <c r="AK22" s="1">
        <f t="shared" ref="AK22:AK41" si="20">$P22/(1+$P$1)^(($F22-$F$20)/365)</f>
        <v>66336.830650408141</v>
      </c>
      <c r="AL22" s="1">
        <f>$P22/(1+$P$1)^(($F22-$F$21)/365)</f>
        <v>67440.378003222722</v>
      </c>
      <c r="AM22" s="6">
        <f>SUM(AM23:AM$41)</f>
        <v>1028132.1512855643</v>
      </c>
    </row>
    <row r="23" spans="2:49" x14ac:dyDescent="0.2">
      <c r="B23" s="12"/>
      <c r="C23" s="12"/>
      <c r="E23">
        <v>18</v>
      </c>
      <c r="F23" s="4">
        <f>EDATE(F$5,E23)</f>
        <v>45488</v>
      </c>
      <c r="J23" s="1">
        <f t="shared" si="0"/>
        <v>0</v>
      </c>
      <c r="K23" s="1"/>
      <c r="L23" s="1"/>
      <c r="M23" s="1">
        <f t="shared" si="4"/>
        <v>68600</v>
      </c>
      <c r="N23" s="1"/>
      <c r="O23" s="1">
        <f t="shared" si="1"/>
        <v>68600</v>
      </c>
      <c r="P23" s="1">
        <f t="shared" si="2"/>
        <v>68600</v>
      </c>
      <c r="Q23" s="1">
        <f>P23/(1+Q$1)^((F23-F$5)/365)</f>
        <v>50778.191475705193</v>
      </c>
      <c r="R23" s="1">
        <f t="shared" ca="1" si="10"/>
        <v>976635.65928813966</v>
      </c>
      <c r="S23" s="1"/>
      <c r="T23" s="1"/>
      <c r="U23" s="1"/>
      <c r="V23" s="1">
        <f t="shared" si="3"/>
        <v>50778.191194578401</v>
      </c>
      <c r="W23" s="1">
        <f t="shared" si="5"/>
        <v>51651.310670020568</v>
      </c>
      <c r="X23" s="1">
        <f t="shared" si="6"/>
        <v>52452.831660552663</v>
      </c>
      <c r="Y23" s="1">
        <f t="shared" si="7"/>
        <v>53354.746198812296</v>
      </c>
      <c r="Z23" s="1">
        <f t="shared" si="8"/>
        <v>54242.329888755005</v>
      </c>
      <c r="AA23" s="1">
        <f t="shared" si="9"/>
        <v>55175.014442991094</v>
      </c>
      <c r="AB23" s="1">
        <f t="shared" si="11"/>
        <v>56092.879232928783</v>
      </c>
      <c r="AC23" s="1">
        <f t="shared" si="12"/>
        <v>57057.383563227275</v>
      </c>
      <c r="AD23" s="1">
        <f t="shared" si="13"/>
        <v>58038.472326628245</v>
      </c>
      <c r="AE23" s="1">
        <f t="shared" si="14"/>
        <v>59003.97221363648</v>
      </c>
      <c r="AF23" s="1">
        <f t="shared" si="15"/>
        <v>60018.532127178165</v>
      </c>
      <c r="AG23" s="1">
        <f t="shared" si="16"/>
        <v>61016.971329041909</v>
      </c>
      <c r="AH23" s="1">
        <f t="shared" si="17"/>
        <v>62066.144305600617</v>
      </c>
      <c r="AI23" s="1">
        <f t="shared" si="18"/>
        <v>63133.35757342197</v>
      </c>
      <c r="AJ23" s="1">
        <f t="shared" si="19"/>
        <v>64148.325083687028</v>
      </c>
      <c r="AK23" s="1">
        <f t="shared" si="20"/>
        <v>65251.340977517095</v>
      </c>
      <c r="AL23" s="1">
        <f t="shared" ref="AL23:AL41" si="21">$P23/(1+$P$1)^(($F23-$F$21)/365)</f>
        <v>66336.830650408141</v>
      </c>
      <c r="AM23" s="1">
        <f>$P23/(1+$P$1)^(($F23-$F$22)/365)</f>
        <v>67477.4774008612</v>
      </c>
      <c r="AN23" s="6">
        <f>SUM(AN24:AN$41)</f>
        <v>976635.65928813966</v>
      </c>
    </row>
    <row r="24" spans="2:49" x14ac:dyDescent="0.2">
      <c r="B24" s="12"/>
      <c r="C24" s="12"/>
      <c r="E24">
        <v>19</v>
      </c>
      <c r="F24" s="4">
        <f>EDATE(F$5,E24)</f>
        <v>45519</v>
      </c>
      <c r="J24" s="1">
        <f t="shared" si="0"/>
        <v>0</v>
      </c>
      <c r="K24" s="1"/>
      <c r="L24" s="1"/>
      <c r="M24" s="1">
        <f t="shared" si="4"/>
        <v>68600</v>
      </c>
      <c r="N24" s="1"/>
      <c r="O24" s="1">
        <f t="shared" si="1"/>
        <v>68600</v>
      </c>
      <c r="P24" s="1">
        <f t="shared" si="2"/>
        <v>68600</v>
      </c>
      <c r="Q24" s="1">
        <f>P24/(1+Q$1)^((F24-F$5)/365)</f>
        <v>49919.831319476034</v>
      </c>
      <c r="R24" s="1">
        <f t="shared" ca="1" si="10"/>
        <v>924828.68783986999</v>
      </c>
      <c r="S24" s="1"/>
      <c r="T24" s="1"/>
      <c r="U24" s="1"/>
      <c r="V24" s="1">
        <f t="shared" si="3"/>
        <v>49919.831027438529</v>
      </c>
      <c r="W24" s="1">
        <f t="shared" si="5"/>
        <v>50778.191194578401</v>
      </c>
      <c r="X24" s="1">
        <f t="shared" si="6"/>
        <v>51566.163185525955</v>
      </c>
      <c r="Y24" s="1">
        <f t="shared" si="7"/>
        <v>52452.831660552663</v>
      </c>
      <c r="Z24" s="1">
        <f t="shared" si="8"/>
        <v>53325.411537509375</v>
      </c>
      <c r="AA24" s="1">
        <f t="shared" si="9"/>
        <v>54242.329888755005</v>
      </c>
      <c r="AB24" s="1">
        <f t="shared" si="11"/>
        <v>55144.678990639055</v>
      </c>
      <c r="AC24" s="1">
        <f t="shared" si="12"/>
        <v>56092.879232928783</v>
      </c>
      <c r="AD24" s="1">
        <f t="shared" si="13"/>
        <v>57057.383563227275</v>
      </c>
      <c r="AE24" s="1">
        <f t="shared" si="14"/>
        <v>58006.562533225871</v>
      </c>
      <c r="AF24" s="1">
        <f t="shared" si="15"/>
        <v>59003.97221363648</v>
      </c>
      <c r="AG24" s="1">
        <f t="shared" si="16"/>
        <v>59985.533688664575</v>
      </c>
      <c r="AH24" s="1">
        <f t="shared" si="17"/>
        <v>61016.971329041909</v>
      </c>
      <c r="AI24" s="1">
        <f t="shared" si="18"/>
        <v>62066.144305600617</v>
      </c>
      <c r="AJ24" s="1">
        <f t="shared" si="19"/>
        <v>63063.954692674444</v>
      </c>
      <c r="AK24" s="1">
        <f t="shared" si="20"/>
        <v>64148.325083687028</v>
      </c>
      <c r="AL24" s="1">
        <f t="shared" si="21"/>
        <v>65215.465518940189</v>
      </c>
      <c r="AM24" s="1">
        <f t="shared" ref="AM24:AM41" si="22">$P24/(1+$P$1)^(($F24-$F$22)/365)</f>
        <v>66336.830650408141</v>
      </c>
      <c r="AN24" s="1">
        <f>$P24/(1+$P$1)^(($F24-$F$23)/365)</f>
        <v>67440.378003222722</v>
      </c>
      <c r="AO24" s="6">
        <f>SUM(AO25:AO$41)</f>
        <v>924828.68783986999</v>
      </c>
    </row>
    <row r="25" spans="2:49" x14ac:dyDescent="0.2">
      <c r="B25" s="12"/>
      <c r="C25" s="12"/>
      <c r="E25">
        <v>20</v>
      </c>
      <c r="F25" s="4">
        <f>EDATE(F$5,E25)</f>
        <v>45550</v>
      </c>
      <c r="J25" s="1">
        <f t="shared" si="0"/>
        <v>0</v>
      </c>
      <c r="K25" s="1"/>
      <c r="L25" s="1"/>
      <c r="M25" s="1">
        <f t="shared" si="4"/>
        <v>68600</v>
      </c>
      <c r="N25" s="1"/>
      <c r="O25" s="1">
        <f t="shared" si="1"/>
        <v>68600</v>
      </c>
      <c r="P25" s="1">
        <f t="shared" si="2"/>
        <v>68600</v>
      </c>
      <c r="Q25" s="1">
        <f>P25/(1+Q$1)^((F25-F$5)/365)</f>
        <v>49075.980978117979</v>
      </c>
      <c r="R25" s="1">
        <f t="shared" ca="1" si="10"/>
        <v>872130.90727313783</v>
      </c>
      <c r="S25" s="1"/>
      <c r="T25" s="1"/>
      <c r="U25" s="1"/>
      <c r="V25" s="1">
        <f t="shared" si="3"/>
        <v>49075.980675618965</v>
      </c>
      <c r="W25" s="1">
        <f t="shared" si="5"/>
        <v>49919.831027438529</v>
      </c>
      <c r="X25" s="1">
        <f t="shared" si="6"/>
        <v>50694.483052590935</v>
      </c>
      <c r="Y25" s="1">
        <f t="shared" si="7"/>
        <v>51566.163185525955</v>
      </c>
      <c r="Z25" s="1">
        <f t="shared" si="8"/>
        <v>52423.992875612923</v>
      </c>
      <c r="AA25" s="1">
        <f t="shared" si="9"/>
        <v>53325.411537509375</v>
      </c>
      <c r="AB25" s="1">
        <f t="shared" si="11"/>
        <v>54212.50723024887</v>
      </c>
      <c r="AC25" s="1">
        <f t="shared" si="12"/>
        <v>55144.678990639055</v>
      </c>
      <c r="AD25" s="1">
        <f t="shared" si="13"/>
        <v>56092.879232928783</v>
      </c>
      <c r="AE25" s="1">
        <f t="shared" si="14"/>
        <v>57026.013176506254</v>
      </c>
      <c r="AF25" s="1">
        <f t="shared" si="15"/>
        <v>58006.562533225871</v>
      </c>
      <c r="AG25" s="1">
        <f t="shared" si="16"/>
        <v>58971.531584381788</v>
      </c>
      <c r="AH25" s="1">
        <f t="shared" si="17"/>
        <v>59985.533688664575</v>
      </c>
      <c r="AI25" s="1">
        <f t="shared" si="18"/>
        <v>61016.971329041909</v>
      </c>
      <c r="AJ25" s="1">
        <f t="shared" si="19"/>
        <v>61997.914618834933</v>
      </c>
      <c r="AK25" s="1">
        <f t="shared" si="20"/>
        <v>63063.954692674444</v>
      </c>
      <c r="AL25" s="1">
        <f t="shared" si="21"/>
        <v>64113.056067834754</v>
      </c>
      <c r="AM25" s="1">
        <f t="shared" si="22"/>
        <v>65215.465518940189</v>
      </c>
      <c r="AN25" s="1">
        <f t="shared" ref="AN25:AN41" si="23">$P25/(1+$P$1)^(($F25-$F$23)/365)</f>
        <v>66300.358385095737</v>
      </c>
      <c r="AO25" s="1">
        <f>$P25/(1+$P$1)^(($F25-$F$24)/365)</f>
        <v>67440.378003222722</v>
      </c>
      <c r="AP25" s="6">
        <f>SUM(AP26:AP$41)</f>
        <v>872130.90727313783</v>
      </c>
    </row>
    <row r="26" spans="2:49" x14ac:dyDescent="0.2">
      <c r="B26" s="12"/>
      <c r="C26" s="12"/>
      <c r="E26">
        <v>21</v>
      </c>
      <c r="F26" s="4">
        <f>EDATE(F$5,E26)</f>
        <v>45580</v>
      </c>
      <c r="J26" s="1">
        <f t="shared" si="0"/>
        <v>0</v>
      </c>
      <c r="K26" s="1"/>
      <c r="L26" s="1"/>
      <c r="M26" s="1">
        <f t="shared" si="4"/>
        <v>68600</v>
      </c>
      <c r="N26" s="1"/>
      <c r="O26" s="1">
        <f t="shared" si="1"/>
        <v>68600</v>
      </c>
      <c r="P26" s="1">
        <f t="shared" si="2"/>
        <v>68600</v>
      </c>
      <c r="Q26" s="1">
        <f>P26/(1+Q$1)^((F26-F$5)/365)</f>
        <v>48272.935836465906</v>
      </c>
      <c r="R26" s="1">
        <f t="shared" ca="1" si="10"/>
        <v>818039.25421393523</v>
      </c>
      <c r="S26" s="1"/>
      <c r="T26" s="1"/>
      <c r="U26" s="1"/>
      <c r="V26" s="1">
        <f t="shared" si="3"/>
        <v>48272.935524259185</v>
      </c>
      <c r="W26" s="1">
        <f t="shared" si="5"/>
        <v>49102.977696921196</v>
      </c>
      <c r="X26" s="1">
        <f t="shared" si="6"/>
        <v>49864.953856115833</v>
      </c>
      <c r="Y26" s="1">
        <f t="shared" si="7"/>
        <v>50722.370422747066</v>
      </c>
      <c r="Z26" s="1">
        <f t="shared" si="8"/>
        <v>51566.163185525955</v>
      </c>
      <c r="AA26" s="1">
        <f t="shared" si="9"/>
        <v>52452.831660552663</v>
      </c>
      <c r="AB26" s="1">
        <f t="shared" si="11"/>
        <v>53325.411537509375</v>
      </c>
      <c r="AC26" s="1">
        <f t="shared" si="12"/>
        <v>54242.329888755005</v>
      </c>
      <c r="AD26" s="1">
        <f t="shared" si="13"/>
        <v>55175.014442991094</v>
      </c>
      <c r="AE26" s="1">
        <f t="shared" si="14"/>
        <v>56092.879232928783</v>
      </c>
      <c r="AF26" s="1">
        <f t="shared" si="15"/>
        <v>57057.383563227275</v>
      </c>
      <c r="AG26" s="1">
        <f t="shared" si="16"/>
        <v>58006.562533225871</v>
      </c>
      <c r="AH26" s="1">
        <f t="shared" si="17"/>
        <v>59003.97221363648</v>
      </c>
      <c r="AI26" s="1">
        <f t="shared" si="18"/>
        <v>60018.532127178165</v>
      </c>
      <c r="AJ26" s="1">
        <f t="shared" si="19"/>
        <v>60983.423944503746</v>
      </c>
      <c r="AK26" s="1">
        <f t="shared" si="20"/>
        <v>62032.020081397597</v>
      </c>
      <c r="AL26" s="1">
        <f t="shared" si="21"/>
        <v>63063.954692674444</v>
      </c>
      <c r="AM26" s="1">
        <f t="shared" si="22"/>
        <v>64148.325083687028</v>
      </c>
      <c r="AN26" s="1">
        <f t="shared" si="23"/>
        <v>65215.465518940189</v>
      </c>
      <c r="AO26" s="1">
        <f t="shared" ref="AO26:AO41" si="24">$P26/(1+$P$1)^(($F26-$F$24)/365)</f>
        <v>66336.830650408141</v>
      </c>
      <c r="AP26" s="1">
        <f>$P26/(1+$P$1)^(($F26-$F$25)/365)</f>
        <v>67477.4774008612</v>
      </c>
      <c r="AQ26" s="6">
        <f>SUM(AQ27:AQ$41)</f>
        <v>818039.25421393523</v>
      </c>
    </row>
    <row r="27" spans="2:49" x14ac:dyDescent="0.2">
      <c r="B27" s="12"/>
      <c r="C27" s="12"/>
      <c r="E27">
        <v>22</v>
      </c>
      <c r="F27" s="4">
        <f>EDATE(F$5,E27)</f>
        <v>45611</v>
      </c>
      <c r="J27" s="1">
        <f t="shared" si="0"/>
        <v>0</v>
      </c>
      <c r="K27" s="1"/>
      <c r="L27" s="1"/>
      <c r="M27" s="1">
        <f t="shared" si="4"/>
        <v>68600</v>
      </c>
      <c r="N27" s="1"/>
      <c r="O27" s="1">
        <f t="shared" si="1"/>
        <v>68600</v>
      </c>
      <c r="P27" s="1">
        <f t="shared" si="2"/>
        <v>68600</v>
      </c>
      <c r="Q27" s="1">
        <f>P27/(1+Q$1)^((F27-F$5)/365)</f>
        <v>47456.924798222179</v>
      </c>
      <c r="R27" s="1">
        <f t="shared" ca="1" si="10"/>
        <v>763505.25356774114</v>
      </c>
      <c r="S27" s="1"/>
      <c r="T27" s="1"/>
      <c r="U27" s="1"/>
      <c r="V27" s="1">
        <f t="shared" si="3"/>
        <v>47456.924476402884</v>
      </c>
      <c r="W27" s="1">
        <f t="shared" si="5"/>
        <v>48272.935524259185</v>
      </c>
      <c r="X27" s="1">
        <f t="shared" si="6"/>
        <v>49022.031154077413</v>
      </c>
      <c r="Y27" s="1">
        <f t="shared" si="7"/>
        <v>49864.953856115833</v>
      </c>
      <c r="Z27" s="1">
        <f t="shared" si="8"/>
        <v>50694.483052590935</v>
      </c>
      <c r="AA27" s="1">
        <f t="shared" si="9"/>
        <v>51566.163185525955</v>
      </c>
      <c r="AB27" s="1">
        <f t="shared" si="11"/>
        <v>52423.992875612923</v>
      </c>
      <c r="AC27" s="1">
        <f t="shared" si="12"/>
        <v>53325.411537509375</v>
      </c>
      <c r="AD27" s="1">
        <f t="shared" si="13"/>
        <v>54242.329888755005</v>
      </c>
      <c r="AE27" s="1">
        <f t="shared" si="14"/>
        <v>55144.678990639055</v>
      </c>
      <c r="AF27" s="1">
        <f t="shared" si="15"/>
        <v>56092.879232928783</v>
      </c>
      <c r="AG27" s="1">
        <f t="shared" si="16"/>
        <v>57026.013176506254</v>
      </c>
      <c r="AH27" s="1">
        <f t="shared" si="17"/>
        <v>58006.562533225871</v>
      </c>
      <c r="AI27" s="1">
        <f t="shared" si="18"/>
        <v>59003.97221363648</v>
      </c>
      <c r="AJ27" s="1">
        <f t="shared" si="19"/>
        <v>59952.553392829686</v>
      </c>
      <c r="AK27" s="1">
        <f t="shared" si="20"/>
        <v>60983.423944503746</v>
      </c>
      <c r="AL27" s="1">
        <f t="shared" si="21"/>
        <v>61997.914618834933</v>
      </c>
      <c r="AM27" s="1">
        <f t="shared" si="22"/>
        <v>63063.954692674444</v>
      </c>
      <c r="AN27" s="1">
        <f t="shared" si="23"/>
        <v>64113.056067834754</v>
      </c>
      <c r="AO27" s="1">
        <f t="shared" si="24"/>
        <v>65215.465518940189</v>
      </c>
      <c r="AP27" s="1">
        <f t="shared" ref="AP27:AP41" si="25">$P27/(1+$P$1)^(($F27-$F$25)/365)</f>
        <v>66336.830650408141</v>
      </c>
      <c r="AQ27" s="1">
        <f>$P27/(1+$P$1)^(($F27-$F$26)/365)</f>
        <v>67440.378003222722</v>
      </c>
      <c r="AR27" s="6">
        <f>SUM(AR28:AR$41)</f>
        <v>763505.25356774114</v>
      </c>
    </row>
    <row r="28" spans="2:49" x14ac:dyDescent="0.2">
      <c r="B28" s="12"/>
      <c r="C28" s="12"/>
      <c r="E28">
        <v>23</v>
      </c>
      <c r="F28" s="4">
        <f>EDATE(F$5,E28)</f>
        <v>45641</v>
      </c>
      <c r="J28" s="1">
        <f t="shared" si="0"/>
        <v>0</v>
      </c>
      <c r="K28" s="1"/>
      <c r="L28" s="1"/>
      <c r="M28" s="1">
        <f t="shared" si="4"/>
        <v>68600</v>
      </c>
      <c r="N28" s="1"/>
      <c r="O28" s="1">
        <f t="shared" si="1"/>
        <v>68600</v>
      </c>
      <c r="P28" s="1">
        <f t="shared" si="2"/>
        <v>68600</v>
      </c>
      <c r="Q28" s="1">
        <f>P28/(1+Q$1)^((F28-F$5)/365)</f>
        <v>46680.372763247018</v>
      </c>
      <c r="R28" s="1">
        <f t="shared" ca="1" si="10"/>
        <v>707606.55679814378</v>
      </c>
      <c r="S28" s="1"/>
      <c r="T28" s="1"/>
      <c r="U28" s="1"/>
      <c r="V28" s="1">
        <f t="shared" si="3"/>
        <v>46680.372432519718</v>
      </c>
      <c r="W28" s="1">
        <f t="shared" si="5"/>
        <v>47483.030844189932</v>
      </c>
      <c r="X28" s="1">
        <f t="shared" si="6"/>
        <v>48219.868795095812</v>
      </c>
      <c r="Y28" s="1">
        <f t="shared" si="7"/>
        <v>49048.998497391294</v>
      </c>
      <c r="Z28" s="1">
        <f t="shared" si="8"/>
        <v>49864.953856115833</v>
      </c>
      <c r="AA28" s="1">
        <f t="shared" si="9"/>
        <v>50722.370422747066</v>
      </c>
      <c r="AB28" s="1">
        <f t="shared" si="11"/>
        <v>51566.163185525955</v>
      </c>
      <c r="AC28" s="1">
        <f t="shared" si="12"/>
        <v>52452.831660552663</v>
      </c>
      <c r="AD28" s="1">
        <f t="shared" si="13"/>
        <v>53354.746198812296</v>
      </c>
      <c r="AE28" s="1">
        <f t="shared" si="14"/>
        <v>54242.329888755005</v>
      </c>
      <c r="AF28" s="1">
        <f t="shared" si="15"/>
        <v>55175.014442991094</v>
      </c>
      <c r="AG28" s="1">
        <f t="shared" si="16"/>
        <v>56092.879232928783</v>
      </c>
      <c r="AH28" s="1">
        <f t="shared" si="17"/>
        <v>57057.383563227275</v>
      </c>
      <c r="AI28" s="1">
        <f t="shared" si="18"/>
        <v>58038.472326628245</v>
      </c>
      <c r="AJ28" s="1">
        <f t="shared" si="19"/>
        <v>58971.531584381788</v>
      </c>
      <c r="AK28" s="1">
        <f t="shared" si="20"/>
        <v>59985.533688664575</v>
      </c>
      <c r="AL28" s="1">
        <f t="shared" si="21"/>
        <v>60983.423944503746</v>
      </c>
      <c r="AM28" s="1">
        <f t="shared" si="22"/>
        <v>62032.020081397597</v>
      </c>
      <c r="AN28" s="1">
        <f t="shared" si="23"/>
        <v>63063.954692674444</v>
      </c>
      <c r="AO28" s="1">
        <f t="shared" si="24"/>
        <v>64148.325083687028</v>
      </c>
      <c r="AP28" s="1">
        <f t="shared" si="25"/>
        <v>65251.340977517095</v>
      </c>
      <c r="AQ28" s="1">
        <f t="shared" ref="AQ28:AQ41" si="26">$P28/(1+$P$1)^(($F28-$F$26)/365)</f>
        <v>66336.830650408141</v>
      </c>
      <c r="AR28" s="1">
        <f>$P28/(1+$P$1)^(($F28-$F$27)/365)</f>
        <v>67477.4774008612</v>
      </c>
      <c r="AS28" s="6">
        <f>SUM(AS29:AS$41)</f>
        <v>707606.55679814378</v>
      </c>
    </row>
    <row r="29" spans="2:49" x14ac:dyDescent="0.2">
      <c r="E29">
        <v>24</v>
      </c>
      <c r="F29" s="4">
        <f>EDATE(F$5,E29)</f>
        <v>45672</v>
      </c>
      <c r="H29" s="1">
        <f>C$8/C$7*12</f>
        <v>90000</v>
      </c>
      <c r="J29" s="1">
        <f t="shared" si="0"/>
        <v>90000</v>
      </c>
      <c r="K29" s="1"/>
      <c r="L29" s="1"/>
      <c r="M29" s="1">
        <f t="shared" si="4"/>
        <v>68600</v>
      </c>
      <c r="N29" s="1"/>
      <c r="O29" s="1">
        <f t="shared" si="1"/>
        <v>68600</v>
      </c>
      <c r="P29" s="1">
        <f t="shared" si="2"/>
        <v>-21400</v>
      </c>
      <c r="Q29" s="1">
        <f>P29/(1+Q$1)^((F29-F$5)/365)</f>
        <v>-14315.939465934942</v>
      </c>
      <c r="R29" s="1">
        <f t="shared" ca="1" si="10"/>
        <v>741173.69097831903</v>
      </c>
      <c r="S29" s="1"/>
      <c r="T29" s="1"/>
      <c r="U29" s="1"/>
      <c r="V29" s="1">
        <f t="shared" si="3"/>
        <v>-14315.939360015691</v>
      </c>
      <c r="W29" s="1">
        <f t="shared" si="5"/>
        <v>-14562.098688861837</v>
      </c>
      <c r="X29" s="1">
        <f t="shared" si="6"/>
        <v>-14788.072194933915</v>
      </c>
      <c r="Y29" s="1">
        <f t="shared" si="7"/>
        <v>-15042.349740744174</v>
      </c>
      <c r="Z29" s="1">
        <f t="shared" si="8"/>
        <v>-15292.586978094119</v>
      </c>
      <c r="AA29" s="1">
        <f t="shared" si="9"/>
        <v>-15555.539541120683</v>
      </c>
      <c r="AB29" s="1">
        <f t="shared" si="11"/>
        <v>-15814.313955181427</v>
      </c>
      <c r="AC29" s="1">
        <f t="shared" si="12"/>
        <v>-16086.237495193227</v>
      </c>
      <c r="AD29" s="1">
        <f t="shared" si="13"/>
        <v>-16362.836698772988</v>
      </c>
      <c r="AE29" s="1">
        <f t="shared" si="14"/>
        <v>-16635.04091694899</v>
      </c>
      <c r="AF29" s="1">
        <f t="shared" si="15"/>
        <v>-16921.076670836108</v>
      </c>
      <c r="AG29" s="1">
        <f t="shared" si="16"/>
        <v>-17202.567498537548</v>
      </c>
      <c r="AH29" s="1">
        <f t="shared" si="17"/>
        <v>-17498.36174321685</v>
      </c>
      <c r="AI29" s="1">
        <f t="shared" si="18"/>
        <v>-17799.24210281434</v>
      </c>
      <c r="AJ29" s="1">
        <f t="shared" si="19"/>
        <v>-18085.392770798197</v>
      </c>
      <c r="AK29" s="1">
        <f t="shared" si="20"/>
        <v>-18396.366995710934</v>
      </c>
      <c r="AL29" s="1">
        <f t="shared" si="21"/>
        <v>-18702.400037996435</v>
      </c>
      <c r="AM29" s="1">
        <f t="shared" si="22"/>
        <v>-19023.983562862682</v>
      </c>
      <c r="AN29" s="1">
        <f t="shared" si="23"/>
        <v>-19340.457330073874</v>
      </c>
      <c r="AO29" s="1">
        <f t="shared" si="24"/>
        <v>-19673.012105294943</v>
      </c>
      <c r="AP29" s="1">
        <f t="shared" si="25"/>
        <v>-20011.285084415485</v>
      </c>
      <c r="AQ29" s="1">
        <f t="shared" si="26"/>
        <v>-20344.183121068807</v>
      </c>
      <c r="AR29" s="1">
        <f t="shared" ref="AR29:AR41" si="27">$P29/(1+$P$1)^(($F29-$F$27)/365)</f>
        <v>-20693.996733509244</v>
      </c>
      <c r="AS29" s="1">
        <f>$P29/(1+$P$1)^(($F29-$F$28)/365)</f>
        <v>-21038.252030159856</v>
      </c>
      <c r="AT29" s="6">
        <f>SUM(AT30:AT$41)</f>
        <v>741173.69097831903</v>
      </c>
    </row>
    <row r="30" spans="2:49" x14ac:dyDescent="0.2">
      <c r="E30">
        <v>25</v>
      </c>
      <c r="F30" s="4">
        <f>EDATE(F$5,E30)</f>
        <v>45703</v>
      </c>
      <c r="J30" s="1">
        <f t="shared" si="0"/>
        <v>0</v>
      </c>
      <c r="K30" s="1"/>
      <c r="L30" s="1"/>
      <c r="M30" s="1">
        <f t="shared" si="4"/>
        <v>68600</v>
      </c>
      <c r="N30" s="1"/>
      <c r="O30" s="1">
        <f t="shared" si="1"/>
        <v>68600</v>
      </c>
      <c r="P30" s="1">
        <f t="shared" si="2"/>
        <v>68600</v>
      </c>
      <c r="Q30" s="1">
        <f>P30/(1+Q$1)^((F30-F$5)/365)</f>
        <v>45115.531278356772</v>
      </c>
      <c r="R30" s="1">
        <f t="shared" ca="1" si="10"/>
        <v>685318.00441395829</v>
      </c>
      <c r="S30" s="1"/>
      <c r="T30" s="1"/>
      <c r="U30" s="1"/>
      <c r="V30" s="1">
        <f t="shared" si="3"/>
        <v>45115.530930405264</v>
      </c>
      <c r="W30" s="1">
        <f t="shared" si="5"/>
        <v>45891.282247526935</v>
      </c>
      <c r="X30" s="1">
        <f t="shared" si="6"/>
        <v>46603.419568471538</v>
      </c>
      <c r="Y30" s="1">
        <f t="shared" si="7"/>
        <v>47404.754793105909</v>
      </c>
      <c r="Z30" s="1">
        <f t="shared" si="8"/>
        <v>48193.357310739673</v>
      </c>
      <c r="AA30" s="1">
        <f t="shared" si="9"/>
        <v>49022.031154077413</v>
      </c>
      <c r="AB30" s="1">
        <f t="shared" si="11"/>
        <v>49837.537897153074</v>
      </c>
      <c r="AC30" s="1">
        <f t="shared" si="12"/>
        <v>50694.483052590935</v>
      </c>
      <c r="AD30" s="1">
        <f t="shared" si="13"/>
        <v>51566.163185525955</v>
      </c>
      <c r="AE30" s="1">
        <f t="shared" si="14"/>
        <v>52423.992875612923</v>
      </c>
      <c r="AF30" s="1">
        <f t="shared" si="15"/>
        <v>53325.411537509375</v>
      </c>
      <c r="AG30" s="1">
        <f t="shared" si="16"/>
        <v>54212.50723024887</v>
      </c>
      <c r="AH30" s="1">
        <f t="shared" si="17"/>
        <v>55144.678990639055</v>
      </c>
      <c r="AI30" s="1">
        <f t="shared" si="18"/>
        <v>56092.879232928783</v>
      </c>
      <c r="AJ30" s="1">
        <f t="shared" si="19"/>
        <v>56994.660037354297</v>
      </c>
      <c r="AK30" s="1">
        <f t="shared" si="20"/>
        <v>57974.670283960571</v>
      </c>
      <c r="AL30" s="1">
        <f t="shared" si="21"/>
        <v>58939.108791119928</v>
      </c>
      <c r="AM30" s="1">
        <f t="shared" si="22"/>
        <v>59952.553392829686</v>
      </c>
      <c r="AN30" s="1">
        <f t="shared" si="23"/>
        <v>60949.895004457088</v>
      </c>
      <c r="AO30" s="1">
        <f t="shared" si="24"/>
        <v>61997.914618834933</v>
      </c>
      <c r="AP30" s="1">
        <f t="shared" si="25"/>
        <v>63063.954692674444</v>
      </c>
      <c r="AQ30" s="1">
        <f t="shared" si="26"/>
        <v>64113.056067834754</v>
      </c>
      <c r="AR30" s="1">
        <f t="shared" si="27"/>
        <v>65215.465518940189</v>
      </c>
      <c r="AS30" s="1">
        <f t="shared" ref="AS30:AS41" si="28">$P30/(1+$P$1)^(($F30-$F$28)/365)</f>
        <v>66300.358385095737</v>
      </c>
      <c r="AT30" s="1">
        <f>$P30/(1+$P$1)^(($F30-$F$29)/365)</f>
        <v>67440.378003222722</v>
      </c>
      <c r="AU30" s="6">
        <f>SUM(AU31:AU$41)</f>
        <v>685318.00441395829</v>
      </c>
    </row>
    <row r="31" spans="2:49" x14ac:dyDescent="0.2">
      <c r="E31">
        <v>26</v>
      </c>
      <c r="F31" s="4">
        <f>EDATE(F$5,E31)</f>
        <v>45731</v>
      </c>
      <c r="J31" s="1">
        <f t="shared" si="0"/>
        <v>0</v>
      </c>
      <c r="K31" s="1"/>
      <c r="L31" s="1"/>
      <c r="M31" s="1">
        <f t="shared" si="4"/>
        <v>68600</v>
      </c>
      <c r="N31" s="1"/>
      <c r="O31" s="1">
        <f t="shared" si="1"/>
        <v>68600</v>
      </c>
      <c r="P31" s="1">
        <f t="shared" si="2"/>
        <v>68600</v>
      </c>
      <c r="Q31" s="1">
        <f>P31/(1+Q$1)^((F31-F$5)/365)</f>
        <v>44426.130086592108</v>
      </c>
      <c r="R31" s="1">
        <f t="shared" ca="1" si="10"/>
        <v>627352.71549102257</v>
      </c>
      <c r="S31" s="1"/>
      <c r="T31" s="1"/>
      <c r="U31" s="1"/>
      <c r="V31" s="1">
        <f t="shared" si="3"/>
        <v>44426.129731367328</v>
      </c>
      <c r="W31" s="1">
        <f t="shared" si="5"/>
        <v>45190.026951304513</v>
      </c>
      <c r="X31" s="1">
        <f t="shared" si="6"/>
        <v>45891.282247526935</v>
      </c>
      <c r="Y31" s="1">
        <f t="shared" si="7"/>
        <v>46680.372432519718</v>
      </c>
      <c r="Z31" s="1">
        <f t="shared" si="8"/>
        <v>47456.924476402884</v>
      </c>
      <c r="AA31" s="1">
        <f t="shared" si="9"/>
        <v>48272.935524259185</v>
      </c>
      <c r="AB31" s="1">
        <f t="shared" si="11"/>
        <v>49075.980675618965</v>
      </c>
      <c r="AC31" s="1">
        <f t="shared" si="12"/>
        <v>49919.831027438529</v>
      </c>
      <c r="AD31" s="1">
        <f t="shared" si="13"/>
        <v>50778.191194578401</v>
      </c>
      <c r="AE31" s="1">
        <f t="shared" si="14"/>
        <v>51622.912564654056</v>
      </c>
      <c r="AF31" s="1">
        <f t="shared" si="15"/>
        <v>52510.556832377792</v>
      </c>
      <c r="AG31" s="1">
        <f t="shared" si="16"/>
        <v>53384.096997306275</v>
      </c>
      <c r="AH31" s="1">
        <f t="shared" si="17"/>
        <v>54302.024431716709</v>
      </c>
      <c r="AI31" s="1">
        <f t="shared" si="18"/>
        <v>55235.735420073659</v>
      </c>
      <c r="AJ31" s="1">
        <f t="shared" si="19"/>
        <v>56123.736296500552</v>
      </c>
      <c r="AK31" s="1">
        <f t="shared" si="20"/>
        <v>57088.771207005346</v>
      </c>
      <c r="AL31" s="1">
        <f t="shared" si="21"/>
        <v>58038.472326628245</v>
      </c>
      <c r="AM31" s="1">
        <f t="shared" si="22"/>
        <v>59036.430688695727</v>
      </c>
      <c r="AN31" s="1">
        <f t="shared" si="23"/>
        <v>60018.532127178165</v>
      </c>
      <c r="AO31" s="1">
        <f t="shared" si="24"/>
        <v>61050.537168218019</v>
      </c>
      <c r="AP31" s="1">
        <f t="shared" si="25"/>
        <v>62100.287301764874</v>
      </c>
      <c r="AQ31" s="1">
        <f t="shared" si="26"/>
        <v>63133.35757342197</v>
      </c>
      <c r="AR31" s="1">
        <f t="shared" si="27"/>
        <v>64218.921331220692</v>
      </c>
      <c r="AS31" s="1">
        <f t="shared" si="28"/>
        <v>65287.23617142086</v>
      </c>
      <c r="AT31" s="1">
        <f t="shared" ref="AT31:AT41" si="29">$P31/(1+$P$1)^(($F31-$F$29)/365)</f>
        <v>66409.835382972655</v>
      </c>
      <c r="AU31" s="1">
        <f>$P31/(1+$P$1)^(($F31-$F$30)/365)</f>
        <v>67551.737433236558</v>
      </c>
      <c r="AV31" s="6">
        <f>SUM(AV32:AV$41)</f>
        <v>627352.71549102257</v>
      </c>
    </row>
    <row r="32" spans="2:49" x14ac:dyDescent="0.2">
      <c r="E32">
        <v>27</v>
      </c>
      <c r="F32" s="4">
        <f>EDATE(F$5,E32)</f>
        <v>45762</v>
      </c>
      <c r="J32" s="1">
        <f t="shared" si="0"/>
        <v>0</v>
      </c>
      <c r="K32" s="1"/>
      <c r="L32" s="1"/>
      <c r="M32" s="1">
        <f t="shared" si="4"/>
        <v>68600</v>
      </c>
      <c r="N32" s="1"/>
      <c r="O32" s="1">
        <f t="shared" si="1"/>
        <v>68600</v>
      </c>
      <c r="P32" s="1">
        <f t="shared" si="2"/>
        <v>68600</v>
      </c>
      <c r="Q32" s="1">
        <f>P32/(1+Q$1)^((F32-F$5)/365)</f>
        <v>43675.145877553688</v>
      </c>
      <c r="R32" s="1">
        <f t="shared" ca="1" si="10"/>
        <v>569539.90308043046</v>
      </c>
      <c r="S32" s="1"/>
      <c r="T32" s="1"/>
      <c r="U32" s="1"/>
      <c r="V32" s="1">
        <f t="shared" si="3"/>
        <v>43675.145514630094</v>
      </c>
      <c r="W32" s="1">
        <f t="shared" si="5"/>
        <v>44426.129731367328</v>
      </c>
      <c r="X32" s="1">
        <f t="shared" si="6"/>
        <v>45115.530930405264</v>
      </c>
      <c r="Y32" s="1">
        <f t="shared" si="7"/>
        <v>45891.282247526935</v>
      </c>
      <c r="Z32" s="1">
        <f t="shared" si="8"/>
        <v>46654.707369664771</v>
      </c>
      <c r="AA32" s="1">
        <f t="shared" si="9"/>
        <v>47456.924476402884</v>
      </c>
      <c r="AB32" s="1">
        <f t="shared" si="11"/>
        <v>48246.394863594702</v>
      </c>
      <c r="AC32" s="1">
        <f t="shared" si="12"/>
        <v>49075.980675618965</v>
      </c>
      <c r="AD32" s="1">
        <f t="shared" si="13"/>
        <v>49919.831027438529</v>
      </c>
      <c r="AE32" s="1">
        <f t="shared" si="14"/>
        <v>50750.273133929826</v>
      </c>
      <c r="AF32" s="1">
        <f t="shared" si="15"/>
        <v>51622.912564654056</v>
      </c>
      <c r="AG32" s="1">
        <f t="shared" si="16"/>
        <v>52481.686309898585</v>
      </c>
      <c r="AH32" s="1">
        <f t="shared" si="17"/>
        <v>53384.096997306275</v>
      </c>
      <c r="AI32" s="1">
        <f t="shared" si="18"/>
        <v>54302.024431716709</v>
      </c>
      <c r="AJ32" s="1">
        <f t="shared" si="19"/>
        <v>55175.014442991094</v>
      </c>
      <c r="AK32" s="1">
        <f t="shared" si="20"/>
        <v>56123.736296500552</v>
      </c>
      <c r="AL32" s="1">
        <f t="shared" si="21"/>
        <v>57057.383563227275</v>
      </c>
      <c r="AM32" s="1">
        <f t="shared" si="22"/>
        <v>58038.472326628245</v>
      </c>
      <c r="AN32" s="1">
        <f t="shared" si="23"/>
        <v>59003.97221363648</v>
      </c>
      <c r="AO32" s="1">
        <f t="shared" si="24"/>
        <v>60018.532127178165</v>
      </c>
      <c r="AP32" s="1">
        <f t="shared" si="25"/>
        <v>61050.537168218019</v>
      </c>
      <c r="AQ32" s="1">
        <f t="shared" si="26"/>
        <v>62066.144305600617</v>
      </c>
      <c r="AR32" s="1">
        <f t="shared" si="27"/>
        <v>63133.35757342197</v>
      </c>
      <c r="AS32" s="1">
        <f t="shared" si="28"/>
        <v>64183.613501257991</v>
      </c>
      <c r="AT32" s="1">
        <f t="shared" si="29"/>
        <v>65287.23617142086</v>
      </c>
      <c r="AU32" s="1">
        <f t="shared" ref="AU32:AU41" si="30">$P32/(1+$P$1)^(($F32-$F$30)/365)</f>
        <v>66409.835382972655</v>
      </c>
      <c r="AV32" s="1">
        <f>$P32/(1+$P$1)^(($F32-$F$31)/365)</f>
        <v>67440.378003222722</v>
      </c>
      <c r="AW32" s="6">
        <f>SUM(AW33:AW$41)</f>
        <v>569539.90308043046</v>
      </c>
    </row>
    <row r="33" spans="5:57" x14ac:dyDescent="0.2">
      <c r="E33">
        <v>28</v>
      </c>
      <c r="F33" s="4">
        <f>EDATE(F$5,E33)</f>
        <v>45792</v>
      </c>
      <c r="J33" s="1">
        <f t="shared" si="0"/>
        <v>0</v>
      </c>
      <c r="K33" s="1"/>
      <c r="L33" s="1"/>
      <c r="M33" s="1">
        <f t="shared" si="4"/>
        <v>68600</v>
      </c>
      <c r="N33" s="1"/>
      <c r="O33" s="1">
        <f t="shared" si="1"/>
        <v>68600</v>
      </c>
      <c r="P33" s="1">
        <f t="shared" si="2"/>
        <v>68600</v>
      </c>
      <c r="Q33" s="1">
        <f>P33/(1+Q$1)^((F33-F$5)/365)</f>
        <v>42960.476236542258</v>
      </c>
      <c r="R33" s="1">
        <f t="shared" ca="1" si="10"/>
        <v>510414.49277976237</v>
      </c>
      <c r="S33" s="1"/>
      <c r="T33" s="1"/>
      <c r="U33" s="1"/>
      <c r="V33" s="1">
        <f t="shared" si="3"/>
        <v>42960.475866512781</v>
      </c>
      <c r="W33" s="1">
        <f t="shared" si="5"/>
        <v>43699.171500817305</v>
      </c>
      <c r="X33" s="1">
        <f t="shared" si="6"/>
        <v>44377.291819012768</v>
      </c>
      <c r="Y33" s="1">
        <f t="shared" si="7"/>
        <v>45140.349282128889</v>
      </c>
      <c r="Z33" s="1">
        <f t="shared" si="8"/>
        <v>45891.282247526935</v>
      </c>
      <c r="AA33" s="1">
        <f t="shared" si="9"/>
        <v>46680.372432519718</v>
      </c>
      <c r="AB33" s="1">
        <f t="shared" si="11"/>
        <v>47456.924476402884</v>
      </c>
      <c r="AC33" s="1">
        <f t="shared" si="12"/>
        <v>48272.935524259185</v>
      </c>
      <c r="AD33" s="1">
        <f t="shared" si="13"/>
        <v>49102.977696921196</v>
      </c>
      <c r="AE33" s="1">
        <f t="shared" si="14"/>
        <v>49919.831027438529</v>
      </c>
      <c r="AF33" s="1">
        <f t="shared" si="15"/>
        <v>50778.191194578401</v>
      </c>
      <c r="AG33" s="1">
        <f t="shared" si="16"/>
        <v>51622.912564654056</v>
      </c>
      <c r="AH33" s="1">
        <f t="shared" si="17"/>
        <v>52510.556832377792</v>
      </c>
      <c r="AI33" s="1">
        <f t="shared" si="18"/>
        <v>53413.463941868467</v>
      </c>
      <c r="AJ33" s="1">
        <f t="shared" si="19"/>
        <v>54272.168952902655</v>
      </c>
      <c r="AK33" s="1">
        <f t="shared" si="20"/>
        <v>55205.366583075949</v>
      </c>
      <c r="AL33" s="1">
        <f t="shared" si="21"/>
        <v>56123.736296500552</v>
      </c>
      <c r="AM33" s="1">
        <f t="shared" si="22"/>
        <v>57088.771207005346</v>
      </c>
      <c r="AN33" s="1">
        <f t="shared" si="23"/>
        <v>58038.472326628245</v>
      </c>
      <c r="AO33" s="1">
        <f t="shared" si="24"/>
        <v>59036.430688695727</v>
      </c>
      <c r="AP33" s="1">
        <f t="shared" si="25"/>
        <v>60051.548718350845</v>
      </c>
      <c r="AQ33" s="1">
        <f t="shared" si="26"/>
        <v>61050.537168218019</v>
      </c>
      <c r="AR33" s="1">
        <f t="shared" si="27"/>
        <v>62100.287301764874</v>
      </c>
      <c r="AS33" s="1">
        <f t="shared" si="28"/>
        <v>63133.35757342197</v>
      </c>
      <c r="AT33" s="1">
        <f t="shared" si="29"/>
        <v>64218.921331220692</v>
      </c>
      <c r="AU33" s="1">
        <f t="shared" si="30"/>
        <v>65323.151111508021</v>
      </c>
      <c r="AV33" s="1">
        <f t="shared" ref="AV33:AV41" si="31">$P33/(1+$P$1)^(($F33-$F$31)/365)</f>
        <v>66336.830650408141</v>
      </c>
      <c r="AW33" s="1">
        <f>$P33/(1+$P$1)^(($F33-$F$32)/365)</f>
        <v>67477.4774008612</v>
      </c>
      <c r="AX33" s="6">
        <f>SUM(AX34:AX$41)</f>
        <v>510414.49277976237</v>
      </c>
    </row>
    <row r="34" spans="5:57" x14ac:dyDescent="0.2">
      <c r="E34">
        <v>29</v>
      </c>
      <c r="F34" s="4">
        <f>EDATE(F$5,E34)</f>
        <v>45823</v>
      </c>
      <c r="J34" s="1">
        <f t="shared" si="0"/>
        <v>0</v>
      </c>
      <c r="K34" s="1"/>
      <c r="L34" s="1"/>
      <c r="M34" s="1">
        <f t="shared" si="4"/>
        <v>68600</v>
      </c>
      <c r="N34" s="1"/>
      <c r="O34" s="1">
        <f t="shared" si="1"/>
        <v>68600</v>
      </c>
      <c r="P34" s="1">
        <f t="shared" si="2"/>
        <v>68600</v>
      </c>
      <c r="Q34" s="1">
        <f>P34/(1+Q$1)^((F34-F$5)/365)</f>
        <v>42234.267602039785</v>
      </c>
      <c r="R34" s="1">
        <f t="shared" ca="1" si="10"/>
        <v>450590.95416426181</v>
      </c>
      <c r="S34" s="1"/>
      <c r="T34" s="1"/>
      <c r="U34" s="1"/>
      <c r="V34" s="1">
        <f t="shared" si="3"/>
        <v>42234.267225013842</v>
      </c>
      <c r="W34" s="1">
        <f t="shared" si="5"/>
        <v>42960.475866512781</v>
      </c>
      <c r="X34" s="1">
        <f t="shared" si="6"/>
        <v>43627.13316375429</v>
      </c>
      <c r="Y34" s="1">
        <f t="shared" si="7"/>
        <v>44377.291819012768</v>
      </c>
      <c r="Z34" s="1">
        <f t="shared" si="8"/>
        <v>45115.530930405264</v>
      </c>
      <c r="AA34" s="1">
        <f t="shared" si="9"/>
        <v>45891.282247526935</v>
      </c>
      <c r="AB34" s="1">
        <f t="shared" si="11"/>
        <v>46654.707369664771</v>
      </c>
      <c r="AC34" s="1">
        <f t="shared" si="12"/>
        <v>47456.924476402884</v>
      </c>
      <c r="AD34" s="1">
        <f t="shared" si="13"/>
        <v>48272.935524259185</v>
      </c>
      <c r="AE34" s="1">
        <f t="shared" si="14"/>
        <v>49075.980675618965</v>
      </c>
      <c r="AF34" s="1">
        <f t="shared" si="15"/>
        <v>49919.831027438529</v>
      </c>
      <c r="AG34" s="1">
        <f t="shared" si="16"/>
        <v>50750.273133929826</v>
      </c>
      <c r="AH34" s="1">
        <f t="shared" si="17"/>
        <v>51622.912564654056</v>
      </c>
      <c r="AI34" s="1">
        <f t="shared" si="18"/>
        <v>52510.556832377792</v>
      </c>
      <c r="AJ34" s="1">
        <f t="shared" si="19"/>
        <v>53354.746198812296</v>
      </c>
      <c r="AK34" s="1">
        <f t="shared" si="20"/>
        <v>54272.168952902655</v>
      </c>
      <c r="AL34" s="1">
        <f t="shared" si="21"/>
        <v>55175.014442991094</v>
      </c>
      <c r="AM34" s="1">
        <f t="shared" si="22"/>
        <v>56123.736296500552</v>
      </c>
      <c r="AN34" s="1">
        <f t="shared" si="23"/>
        <v>57057.383563227275</v>
      </c>
      <c r="AO34" s="1">
        <f t="shared" si="24"/>
        <v>58038.472326628245</v>
      </c>
      <c r="AP34" s="1">
        <f t="shared" si="25"/>
        <v>59036.430688695727</v>
      </c>
      <c r="AQ34" s="1">
        <f t="shared" si="26"/>
        <v>60018.532127178165</v>
      </c>
      <c r="AR34" s="1">
        <f t="shared" si="27"/>
        <v>61050.537168218019</v>
      </c>
      <c r="AS34" s="1">
        <f t="shared" si="28"/>
        <v>62066.144305600617</v>
      </c>
      <c r="AT34" s="1">
        <f t="shared" si="29"/>
        <v>63133.35757342197</v>
      </c>
      <c r="AU34" s="1">
        <f t="shared" si="30"/>
        <v>64218.921331220692</v>
      </c>
      <c r="AV34" s="1">
        <f t="shared" si="31"/>
        <v>65215.465518940189</v>
      </c>
      <c r="AW34" s="1">
        <f t="shared" ref="AW34:AW41" si="32">$P34/(1+$P$1)^(($F34-$F$32)/365)</f>
        <v>66336.830650408141</v>
      </c>
      <c r="AX34" s="1">
        <f>$P34/(1+$P$1)^(($F34-$F$33)/365)</f>
        <v>67440.378003222722</v>
      </c>
      <c r="AY34" s="6">
        <f>SUM(AY35:AY$41)</f>
        <v>450590.95416426181</v>
      </c>
    </row>
    <row r="35" spans="5:57" x14ac:dyDescent="0.2">
      <c r="E35">
        <v>30</v>
      </c>
      <c r="F35" s="4">
        <f>EDATE(F$5,E35)</f>
        <v>45853</v>
      </c>
      <c r="J35" s="1">
        <f t="shared" si="0"/>
        <v>0</v>
      </c>
      <c r="K35" s="1"/>
      <c r="L35" s="1"/>
      <c r="M35" s="1">
        <f t="shared" si="4"/>
        <v>68600</v>
      </c>
      <c r="N35" s="1"/>
      <c r="O35" s="1">
        <f t="shared" si="1"/>
        <v>68600</v>
      </c>
      <c r="P35" s="1">
        <f t="shared" si="2"/>
        <v>68600</v>
      </c>
      <c r="Q35" s="1">
        <f>P35/(1+Q$1)^((F35-F$5)/365)</f>
        <v>41543.175488686531</v>
      </c>
      <c r="R35" s="1">
        <f t="shared" ca="1" si="10"/>
        <v>389486.76681908465</v>
      </c>
      <c r="S35" s="1"/>
      <c r="T35" s="1"/>
      <c r="U35" s="1"/>
      <c r="V35" s="1">
        <f t="shared" si="3"/>
        <v>41543.175105215814</v>
      </c>
      <c r="W35" s="1">
        <f t="shared" si="5"/>
        <v>42257.500574531477</v>
      </c>
      <c r="X35" s="1">
        <f t="shared" si="6"/>
        <v>42913.249156291437</v>
      </c>
      <c r="Y35" s="1">
        <f t="shared" si="7"/>
        <v>43651.132738029984</v>
      </c>
      <c r="Z35" s="1">
        <f t="shared" si="8"/>
        <v>44377.291819012768</v>
      </c>
      <c r="AA35" s="1">
        <f t="shared" si="9"/>
        <v>45140.349282128889</v>
      </c>
      <c r="AB35" s="1">
        <f t="shared" si="11"/>
        <v>45891.282247526935</v>
      </c>
      <c r="AC35" s="1">
        <f t="shared" si="12"/>
        <v>46680.372432519718</v>
      </c>
      <c r="AD35" s="1">
        <f t="shared" si="13"/>
        <v>47483.030844189932</v>
      </c>
      <c r="AE35" s="1">
        <f t="shared" si="14"/>
        <v>48272.935524259185</v>
      </c>
      <c r="AF35" s="1">
        <f t="shared" si="15"/>
        <v>49102.977696921196</v>
      </c>
      <c r="AG35" s="1">
        <f t="shared" si="16"/>
        <v>49919.831027438529</v>
      </c>
      <c r="AH35" s="1">
        <f t="shared" si="17"/>
        <v>50778.191194578401</v>
      </c>
      <c r="AI35" s="1">
        <f t="shared" si="18"/>
        <v>51651.310670020568</v>
      </c>
      <c r="AJ35" s="1">
        <f t="shared" si="19"/>
        <v>52481.686309898585</v>
      </c>
      <c r="AK35" s="1">
        <f t="shared" si="20"/>
        <v>53384.096997306275</v>
      </c>
      <c r="AL35" s="1">
        <f t="shared" si="21"/>
        <v>54272.168952902655</v>
      </c>
      <c r="AM35" s="1">
        <f t="shared" si="22"/>
        <v>55205.366583075949</v>
      </c>
      <c r="AN35" s="1">
        <f t="shared" si="23"/>
        <v>56123.736296500552</v>
      </c>
      <c r="AO35" s="1">
        <f t="shared" si="24"/>
        <v>57088.771207005346</v>
      </c>
      <c r="AP35" s="1">
        <f t="shared" si="25"/>
        <v>58070.399673818873</v>
      </c>
      <c r="AQ35" s="1">
        <f t="shared" si="26"/>
        <v>59036.430688695727</v>
      </c>
      <c r="AR35" s="1">
        <f t="shared" si="27"/>
        <v>60051.548718350845</v>
      </c>
      <c r="AS35" s="1">
        <f t="shared" si="28"/>
        <v>61050.537168218019</v>
      </c>
      <c r="AT35" s="1">
        <f t="shared" si="29"/>
        <v>62100.287301764874</v>
      </c>
      <c r="AU35" s="1">
        <f t="shared" si="30"/>
        <v>63168.087650657842</v>
      </c>
      <c r="AV35" s="1">
        <f t="shared" si="31"/>
        <v>64148.325083687028</v>
      </c>
      <c r="AW35" s="1">
        <f t="shared" si="32"/>
        <v>65251.340977517095</v>
      </c>
      <c r="AX35" s="1">
        <f t="shared" ref="AX35:AX41" si="33">$P35/(1+$P$1)^(($F35-$F$33)/365)</f>
        <v>66336.830650408141</v>
      </c>
      <c r="AY35" s="1">
        <f>$P35/(1+$P$1)^(($F35-$F$34)/365)</f>
        <v>67477.4774008612</v>
      </c>
      <c r="AZ35" s="6">
        <f>SUM(AZ36:AZ$41)</f>
        <v>389486.76681908465</v>
      </c>
    </row>
    <row r="36" spans="5:57" x14ac:dyDescent="0.2">
      <c r="E36">
        <v>31</v>
      </c>
      <c r="F36" s="4">
        <f>EDATE(F$5,E36)</f>
        <v>45884</v>
      </c>
      <c r="J36" s="1">
        <f t="shared" si="0"/>
        <v>0</v>
      </c>
      <c r="K36" s="1"/>
      <c r="L36" s="1"/>
      <c r="M36" s="1">
        <f t="shared" si="4"/>
        <v>68600</v>
      </c>
      <c r="N36" s="1"/>
      <c r="O36" s="1">
        <f t="shared" si="1"/>
        <v>68600</v>
      </c>
      <c r="P36" s="1">
        <f t="shared" si="2"/>
        <v>68600</v>
      </c>
      <c r="Q36" s="1">
        <f>P36/(1+Q$1)^((F36-F$5)/365)</f>
        <v>40840.925062540788</v>
      </c>
      <c r="R36" s="1">
        <f t="shared" ca="1" si="10"/>
        <v>327583.90339556534</v>
      </c>
      <c r="S36" s="1"/>
      <c r="T36" s="1"/>
      <c r="U36" s="1"/>
      <c r="V36" s="1">
        <f t="shared" si="3"/>
        <v>40840.924672737994</v>
      </c>
      <c r="W36" s="1">
        <f t="shared" si="5"/>
        <v>41543.175105215814</v>
      </c>
      <c r="X36" s="1">
        <f t="shared" si="6"/>
        <v>42187.838840331977</v>
      </c>
      <c r="Y36" s="1">
        <f t="shared" si="7"/>
        <v>42913.249156291437</v>
      </c>
      <c r="Z36" s="1">
        <f t="shared" si="8"/>
        <v>43627.13316375429</v>
      </c>
      <c r="AA36" s="1">
        <f t="shared" si="9"/>
        <v>44377.291819012768</v>
      </c>
      <c r="AB36" s="1">
        <f t="shared" si="11"/>
        <v>45115.530930405264</v>
      </c>
      <c r="AC36" s="1">
        <f t="shared" si="12"/>
        <v>45891.282247526935</v>
      </c>
      <c r="AD36" s="1">
        <f t="shared" si="13"/>
        <v>46680.372432519718</v>
      </c>
      <c r="AE36" s="1">
        <f t="shared" si="14"/>
        <v>47456.924476402884</v>
      </c>
      <c r="AF36" s="1">
        <f t="shared" si="15"/>
        <v>48272.935524259185</v>
      </c>
      <c r="AG36" s="1">
        <f t="shared" si="16"/>
        <v>49075.980675618965</v>
      </c>
      <c r="AH36" s="1">
        <f t="shared" si="17"/>
        <v>49919.831027438529</v>
      </c>
      <c r="AI36" s="1">
        <f t="shared" si="18"/>
        <v>50778.191194578401</v>
      </c>
      <c r="AJ36" s="1">
        <f t="shared" si="19"/>
        <v>51594.530072683956</v>
      </c>
      <c r="AK36" s="1">
        <f t="shared" si="20"/>
        <v>52481.686309898585</v>
      </c>
      <c r="AL36" s="1">
        <f t="shared" si="21"/>
        <v>53354.746198812296</v>
      </c>
      <c r="AM36" s="1">
        <f t="shared" si="22"/>
        <v>54272.168952902655</v>
      </c>
      <c r="AN36" s="1">
        <f t="shared" si="23"/>
        <v>55175.014442991094</v>
      </c>
      <c r="AO36" s="1">
        <f t="shared" si="24"/>
        <v>56123.736296500552</v>
      </c>
      <c r="AP36" s="1">
        <f t="shared" si="25"/>
        <v>57088.771207005346</v>
      </c>
      <c r="AQ36" s="1">
        <f t="shared" si="26"/>
        <v>58038.472326628245</v>
      </c>
      <c r="AR36" s="1">
        <f t="shared" si="27"/>
        <v>59036.430688695727</v>
      </c>
      <c r="AS36" s="1">
        <f t="shared" si="28"/>
        <v>60018.532127178165</v>
      </c>
      <c r="AT36" s="1">
        <f t="shared" si="29"/>
        <v>61050.537168218019</v>
      </c>
      <c r="AU36" s="1">
        <f t="shared" si="30"/>
        <v>62100.287301764874</v>
      </c>
      <c r="AV36" s="1">
        <f t="shared" si="31"/>
        <v>63063.954692674444</v>
      </c>
      <c r="AW36" s="1">
        <f t="shared" si="32"/>
        <v>64148.325083687028</v>
      </c>
      <c r="AX36" s="1">
        <f t="shared" si="33"/>
        <v>65215.465518940189</v>
      </c>
      <c r="AY36" s="1">
        <f t="shared" ref="AY36:AY41" si="34">$P36/(1+$P$1)^(($F36-$F$34)/365)</f>
        <v>66336.830650408141</v>
      </c>
      <c r="AZ36" s="1">
        <f>$P36/(1+$P$1)^(($F36-$F$35)/365)</f>
        <v>67440.378003222722</v>
      </c>
      <c r="BA36" s="6">
        <f>SUM(BA37:BA$41)</f>
        <v>327583.90339556534</v>
      </c>
    </row>
    <row r="37" spans="5:57" x14ac:dyDescent="0.2">
      <c r="E37">
        <v>32</v>
      </c>
      <c r="F37" s="4">
        <f>EDATE(F$5,E37)</f>
        <v>45915</v>
      </c>
      <c r="J37" s="1">
        <f t="shared" si="0"/>
        <v>0</v>
      </c>
      <c r="K37" s="1"/>
      <c r="L37" s="1"/>
      <c r="M37" s="1">
        <f t="shared" si="4"/>
        <v>68600</v>
      </c>
      <c r="N37" s="1"/>
      <c r="O37" s="1">
        <f t="shared" si="1"/>
        <v>68600</v>
      </c>
      <c r="P37" s="1">
        <f t="shared" si="2"/>
        <v>68600</v>
      </c>
      <c r="Q37" s="1">
        <f>P37/(1+Q$1)^((F37-F$5)/365)</f>
        <v>40150.545555149343</v>
      </c>
      <c r="R37" s="1">
        <f t="shared" ca="1" si="10"/>
        <v>264616.63428194181</v>
      </c>
      <c r="S37" s="1"/>
      <c r="T37" s="1"/>
      <c r="U37" s="1"/>
      <c r="V37" s="1">
        <f t="shared" si="3"/>
        <v>40150.545159338129</v>
      </c>
      <c r="W37" s="1">
        <f t="shared" si="5"/>
        <v>40840.924672737994</v>
      </c>
      <c r="X37" s="1">
        <f t="shared" si="6"/>
        <v>41474.69094068557</v>
      </c>
      <c r="Y37" s="1">
        <f t="shared" si="7"/>
        <v>42187.838840331977</v>
      </c>
      <c r="Z37" s="1">
        <f t="shared" si="8"/>
        <v>42889.65527347703</v>
      </c>
      <c r="AA37" s="1">
        <f t="shared" si="9"/>
        <v>43627.13316375429</v>
      </c>
      <c r="AB37" s="1">
        <f t="shared" si="11"/>
        <v>44352.892999455071</v>
      </c>
      <c r="AC37" s="1">
        <f t="shared" si="12"/>
        <v>45115.530930405264</v>
      </c>
      <c r="AD37" s="1">
        <f t="shared" si="13"/>
        <v>45891.282247526935</v>
      </c>
      <c r="AE37" s="1">
        <f t="shared" si="14"/>
        <v>46654.707369664771</v>
      </c>
      <c r="AF37" s="1">
        <f t="shared" si="15"/>
        <v>47456.924476402884</v>
      </c>
      <c r="AG37" s="1">
        <f t="shared" si="16"/>
        <v>48246.394863594702</v>
      </c>
      <c r="AH37" s="1">
        <f t="shared" si="17"/>
        <v>49075.980675618965</v>
      </c>
      <c r="AI37" s="1">
        <f t="shared" si="18"/>
        <v>49919.831027438529</v>
      </c>
      <c r="AJ37" s="1">
        <f t="shared" si="19"/>
        <v>50722.370422747066</v>
      </c>
      <c r="AK37" s="1">
        <f t="shared" si="20"/>
        <v>51594.530072683956</v>
      </c>
      <c r="AL37" s="1">
        <f t="shared" si="21"/>
        <v>52452.831660552663</v>
      </c>
      <c r="AM37" s="1">
        <f t="shared" si="22"/>
        <v>53354.746198812296</v>
      </c>
      <c r="AN37" s="1">
        <f t="shared" si="23"/>
        <v>54242.329888755005</v>
      </c>
      <c r="AO37" s="1">
        <f t="shared" si="24"/>
        <v>55175.014442991094</v>
      </c>
      <c r="AP37" s="1">
        <f t="shared" si="25"/>
        <v>56123.736296500552</v>
      </c>
      <c r="AQ37" s="1">
        <f t="shared" si="26"/>
        <v>57057.383563227275</v>
      </c>
      <c r="AR37" s="1">
        <f t="shared" si="27"/>
        <v>58038.472326628245</v>
      </c>
      <c r="AS37" s="1">
        <f t="shared" si="28"/>
        <v>59003.97221363648</v>
      </c>
      <c r="AT37" s="1">
        <f t="shared" si="29"/>
        <v>60018.532127178165</v>
      </c>
      <c r="AU37" s="1">
        <f t="shared" si="30"/>
        <v>61050.537168218019</v>
      </c>
      <c r="AV37" s="1">
        <f t="shared" si="31"/>
        <v>61997.914618834933</v>
      </c>
      <c r="AW37" s="1">
        <f t="shared" si="32"/>
        <v>63063.954692674444</v>
      </c>
      <c r="AX37" s="1">
        <f t="shared" si="33"/>
        <v>64113.056067834754</v>
      </c>
      <c r="AY37" s="1">
        <f t="shared" si="34"/>
        <v>65215.465518940189</v>
      </c>
      <c r="AZ37" s="1">
        <f t="shared" ref="AZ37:AZ41" si="35">$P37/(1+$P$1)^(($F37-$F$35)/365)</f>
        <v>66300.358385095737</v>
      </c>
      <c r="BA37" s="1">
        <f>$P37/(1+$P$1)^(($F37-$F$36)/365)</f>
        <v>67440.378003222722</v>
      </c>
      <c r="BB37" s="6">
        <f>SUM(BB38:BB$41)</f>
        <v>264616.63428194181</v>
      </c>
    </row>
    <row r="38" spans="5:57" x14ac:dyDescent="0.2">
      <c r="E38">
        <v>33</v>
      </c>
      <c r="F38" s="4">
        <f>EDATE(F$5,E38)</f>
        <v>45945</v>
      </c>
      <c r="J38" s="1">
        <f t="shared" si="0"/>
        <v>0</v>
      </c>
      <c r="K38" s="1"/>
      <c r="L38" s="1"/>
      <c r="M38" s="1">
        <f t="shared" si="4"/>
        <v>68600</v>
      </c>
      <c r="N38" s="1"/>
      <c r="O38" s="1">
        <f t="shared" si="1"/>
        <v>68600</v>
      </c>
      <c r="P38" s="1">
        <f t="shared" si="2"/>
        <v>68600</v>
      </c>
      <c r="Q38" s="1">
        <f>P38/(1+Q$1)^((F38-F$5)/365)</f>
        <v>39493.550016799956</v>
      </c>
      <c r="R38" s="1">
        <f t="shared" ca="1" si="10"/>
        <v>200418.66831657122</v>
      </c>
      <c r="S38" s="1"/>
      <c r="T38" s="1"/>
      <c r="U38" s="1"/>
      <c r="V38" s="1">
        <f t="shared" si="3"/>
        <v>39493.549615473705</v>
      </c>
      <c r="W38" s="1">
        <f t="shared" si="5"/>
        <v>40172.632239576575</v>
      </c>
      <c r="X38" s="1">
        <f t="shared" si="6"/>
        <v>40796.027997927311</v>
      </c>
      <c r="Y38" s="1">
        <f t="shared" si="7"/>
        <v>41497.506442269325</v>
      </c>
      <c r="Z38" s="1">
        <f t="shared" si="8"/>
        <v>42187.838840331977</v>
      </c>
      <c r="AA38" s="1">
        <f t="shared" si="9"/>
        <v>42913.249156291437</v>
      </c>
      <c r="AB38" s="1">
        <f t="shared" si="11"/>
        <v>43627.13316375429</v>
      </c>
      <c r="AC38" s="1">
        <f t="shared" si="12"/>
        <v>44377.291819012768</v>
      </c>
      <c r="AD38" s="1">
        <f t="shared" si="13"/>
        <v>45140.349282128889</v>
      </c>
      <c r="AE38" s="1">
        <f t="shared" si="14"/>
        <v>45891.282247526935</v>
      </c>
      <c r="AF38" s="1">
        <f t="shared" si="15"/>
        <v>46680.372432519718</v>
      </c>
      <c r="AG38" s="1">
        <f t="shared" si="16"/>
        <v>47456.924476402884</v>
      </c>
      <c r="AH38" s="1">
        <f t="shared" si="17"/>
        <v>48272.935524259185</v>
      </c>
      <c r="AI38" s="1">
        <f t="shared" si="18"/>
        <v>49102.977696921196</v>
      </c>
      <c r="AJ38" s="1">
        <f t="shared" si="19"/>
        <v>49892.3848967788</v>
      </c>
      <c r="AK38" s="1">
        <f t="shared" si="20"/>
        <v>50750.273133929826</v>
      </c>
      <c r="AL38" s="1">
        <f t="shared" si="21"/>
        <v>51594.530072683956</v>
      </c>
      <c r="AM38" s="1">
        <f t="shared" si="22"/>
        <v>52481.686309898585</v>
      </c>
      <c r="AN38" s="1">
        <f t="shared" si="23"/>
        <v>53354.746198812296</v>
      </c>
      <c r="AO38" s="1">
        <f t="shared" si="24"/>
        <v>54272.168952902655</v>
      </c>
      <c r="AP38" s="1">
        <f t="shared" si="25"/>
        <v>55205.366583075949</v>
      </c>
      <c r="AQ38" s="1">
        <f t="shared" si="26"/>
        <v>56123.736296500552</v>
      </c>
      <c r="AR38" s="1">
        <f t="shared" si="27"/>
        <v>57088.771207005346</v>
      </c>
      <c r="AS38" s="1">
        <f t="shared" si="28"/>
        <v>58038.472326628245</v>
      </c>
      <c r="AT38" s="1">
        <f t="shared" si="29"/>
        <v>59036.430688695727</v>
      </c>
      <c r="AU38" s="1">
        <f t="shared" si="30"/>
        <v>60051.548718350845</v>
      </c>
      <c r="AV38" s="1">
        <f t="shared" si="31"/>
        <v>60983.423944503746</v>
      </c>
      <c r="AW38" s="1">
        <f t="shared" si="32"/>
        <v>62032.020081397597</v>
      </c>
      <c r="AX38" s="1">
        <f t="shared" si="33"/>
        <v>63063.954692674444</v>
      </c>
      <c r="AY38" s="1">
        <f t="shared" si="34"/>
        <v>64148.325083687028</v>
      </c>
      <c r="AZ38" s="1">
        <f t="shared" si="35"/>
        <v>65215.465518940189</v>
      </c>
      <c r="BA38" s="1">
        <f t="shared" ref="BA38:BA41" si="36">$P38/(1+$P$1)^(($F38-$F$36)/365)</f>
        <v>66336.830650408141</v>
      </c>
      <c r="BB38" s="1">
        <f>$P38/(1+$P$1)^(($F38-$F$37)/365)</f>
        <v>67477.4774008612</v>
      </c>
      <c r="BC38" s="6">
        <f>SUM(BC39:BC$41)</f>
        <v>200418.66831657122</v>
      </c>
    </row>
    <row r="39" spans="5:57" x14ac:dyDescent="0.2">
      <c r="E39">
        <v>34</v>
      </c>
      <c r="F39" s="4">
        <f>EDATE(F$5,E39)</f>
        <v>45976</v>
      </c>
      <c r="J39" s="1">
        <f t="shared" si="0"/>
        <v>0</v>
      </c>
      <c r="K39" s="1"/>
      <c r="L39" s="1"/>
      <c r="M39" s="1">
        <f t="shared" si="4"/>
        <v>68600</v>
      </c>
      <c r="N39" s="1"/>
      <c r="O39" s="1">
        <f t="shared" si="1"/>
        <v>68600</v>
      </c>
      <c r="P39" s="1">
        <f t="shared" si="2"/>
        <v>68600</v>
      </c>
      <c r="Q39" s="1">
        <f>P39/(1+Q$1)^((F39-F$5)/365)</f>
        <v>38825.946685974675</v>
      </c>
      <c r="R39" s="1">
        <f t="shared" ca="1" si="10"/>
        <v>135264.82184100128</v>
      </c>
      <c r="S39" s="1"/>
      <c r="T39" s="1"/>
      <c r="U39" s="1"/>
      <c r="V39" s="1">
        <f t="shared" si="3"/>
        <v>38825.946279250413</v>
      </c>
      <c r="W39" s="1">
        <f t="shared" si="5"/>
        <v>39493.549615473705</v>
      </c>
      <c r="X39" s="1">
        <f t="shared" si="6"/>
        <v>40106.407422890312</v>
      </c>
      <c r="Y39" s="1">
        <f t="shared" si="7"/>
        <v>40796.027997927311</v>
      </c>
      <c r="Z39" s="1">
        <f t="shared" si="8"/>
        <v>41474.69094068557</v>
      </c>
      <c r="AA39" s="1">
        <f t="shared" si="9"/>
        <v>42187.838840331977</v>
      </c>
      <c r="AB39" s="1">
        <f t="shared" si="11"/>
        <v>42889.65527347703</v>
      </c>
      <c r="AC39" s="1">
        <f t="shared" si="12"/>
        <v>43627.13316375429</v>
      </c>
      <c r="AD39" s="1">
        <f t="shared" si="13"/>
        <v>44377.291819012768</v>
      </c>
      <c r="AE39" s="1">
        <f t="shared" si="14"/>
        <v>45115.530930405264</v>
      </c>
      <c r="AF39" s="1">
        <f t="shared" si="15"/>
        <v>45891.282247526935</v>
      </c>
      <c r="AG39" s="1">
        <f t="shared" si="16"/>
        <v>46654.707369664771</v>
      </c>
      <c r="AH39" s="1">
        <f t="shared" si="17"/>
        <v>47456.924476402884</v>
      </c>
      <c r="AI39" s="1">
        <f t="shared" si="18"/>
        <v>48272.935524259185</v>
      </c>
      <c r="AJ39" s="1">
        <f t="shared" si="19"/>
        <v>49048.998497391294</v>
      </c>
      <c r="AK39" s="1">
        <f t="shared" si="20"/>
        <v>49892.3848967788</v>
      </c>
      <c r="AL39" s="1">
        <f t="shared" si="21"/>
        <v>50722.370422747066</v>
      </c>
      <c r="AM39" s="1">
        <f t="shared" si="22"/>
        <v>51594.530072683956</v>
      </c>
      <c r="AN39" s="1">
        <f t="shared" si="23"/>
        <v>52452.831660552663</v>
      </c>
      <c r="AO39" s="1">
        <f t="shared" si="24"/>
        <v>53354.746198812296</v>
      </c>
      <c r="AP39" s="1">
        <f t="shared" si="25"/>
        <v>54272.168952902655</v>
      </c>
      <c r="AQ39" s="1">
        <f t="shared" si="26"/>
        <v>55175.014442991094</v>
      </c>
      <c r="AR39" s="1">
        <f t="shared" si="27"/>
        <v>56123.736296500552</v>
      </c>
      <c r="AS39" s="1">
        <f t="shared" si="28"/>
        <v>57057.383563227275</v>
      </c>
      <c r="AT39" s="1">
        <f t="shared" si="29"/>
        <v>58038.472326628245</v>
      </c>
      <c r="AU39" s="1">
        <f t="shared" si="30"/>
        <v>59036.430688695727</v>
      </c>
      <c r="AV39" s="1">
        <f t="shared" si="31"/>
        <v>59952.553392829686</v>
      </c>
      <c r="AW39" s="1">
        <f t="shared" si="32"/>
        <v>60983.423944503746</v>
      </c>
      <c r="AX39" s="1">
        <f t="shared" si="33"/>
        <v>61997.914618834933</v>
      </c>
      <c r="AY39" s="1">
        <f t="shared" si="34"/>
        <v>63063.954692674444</v>
      </c>
      <c r="AZ39" s="1">
        <f t="shared" si="35"/>
        <v>64113.056067834754</v>
      </c>
      <c r="BA39" s="1">
        <f t="shared" si="36"/>
        <v>65215.465518940189</v>
      </c>
      <c r="BB39" s="1">
        <f t="shared" ref="BB39:BB41" si="37">$P39/(1+$P$1)^(($F39-$F$37)/365)</f>
        <v>66336.830650408141</v>
      </c>
      <c r="BC39" s="1">
        <f>$P39/(1+$P$1)^(($F39-$F$38)/365)</f>
        <v>67440.378003222722</v>
      </c>
      <c r="BD39" s="6">
        <f>SUM(BD40:BD$41)</f>
        <v>135264.82184100128</v>
      </c>
    </row>
    <row r="40" spans="5:57" x14ac:dyDescent="0.2">
      <c r="E40">
        <v>35</v>
      </c>
      <c r="F40" s="4">
        <f>EDATE(F$5,E40)</f>
        <v>46006</v>
      </c>
      <c r="J40" s="1">
        <f t="shared" si="0"/>
        <v>0</v>
      </c>
      <c r="K40" s="1"/>
      <c r="L40" s="1"/>
      <c r="M40" s="1">
        <f t="shared" si="4"/>
        <v>68600</v>
      </c>
      <c r="N40" s="1"/>
      <c r="O40" s="1">
        <f t="shared" si="1"/>
        <v>68600</v>
      </c>
      <c r="P40" s="1">
        <f t="shared" si="2"/>
        <v>68600</v>
      </c>
      <c r="Q40" s="1">
        <f>P40/(1+Q$1)^((F40-F$5)/365)</f>
        <v>38190.625960136989</v>
      </c>
      <c r="R40" s="1">
        <f t="shared" ca="1" si="10"/>
        <v>68915.021837112436</v>
      </c>
      <c r="S40" s="1"/>
      <c r="T40" s="1"/>
      <c r="U40" s="1"/>
      <c r="V40" s="1">
        <f t="shared" si="3"/>
        <v>38190.625548471886</v>
      </c>
      <c r="W40" s="1">
        <f t="shared" si="5"/>
        <v>38847.304688890923</v>
      </c>
      <c r="X40" s="1">
        <f t="shared" si="6"/>
        <v>39450.134118189701</v>
      </c>
      <c r="Y40" s="1">
        <f t="shared" si="7"/>
        <v>40128.470222668235</v>
      </c>
      <c r="Z40" s="1">
        <f t="shared" si="8"/>
        <v>40796.027997927311</v>
      </c>
      <c r="AA40" s="1">
        <f t="shared" si="9"/>
        <v>41497.506442269325</v>
      </c>
      <c r="AB40" s="1">
        <f t="shared" si="11"/>
        <v>42187.838840331977</v>
      </c>
      <c r="AC40" s="1">
        <f t="shared" si="12"/>
        <v>42913.249156291437</v>
      </c>
      <c r="AD40" s="1">
        <f t="shared" si="13"/>
        <v>43651.132738029984</v>
      </c>
      <c r="AE40" s="1">
        <f t="shared" si="14"/>
        <v>44377.291819012768</v>
      </c>
      <c r="AF40" s="1">
        <f t="shared" si="15"/>
        <v>45140.349282128889</v>
      </c>
      <c r="AG40" s="1">
        <f t="shared" si="16"/>
        <v>45891.282247526935</v>
      </c>
      <c r="AH40" s="1">
        <f t="shared" si="17"/>
        <v>46680.372432519718</v>
      </c>
      <c r="AI40" s="1">
        <f t="shared" si="18"/>
        <v>47483.030844189932</v>
      </c>
      <c r="AJ40" s="1">
        <f t="shared" si="19"/>
        <v>48246.394863594702</v>
      </c>
      <c r="AK40" s="1">
        <f t="shared" si="20"/>
        <v>49075.980675618965</v>
      </c>
      <c r="AL40" s="1">
        <f t="shared" si="21"/>
        <v>49892.3848967788</v>
      </c>
      <c r="AM40" s="1">
        <f t="shared" si="22"/>
        <v>50750.273133929826</v>
      </c>
      <c r="AN40" s="1">
        <f t="shared" si="23"/>
        <v>51594.530072683956</v>
      </c>
      <c r="AO40" s="1">
        <f t="shared" si="24"/>
        <v>52481.686309898585</v>
      </c>
      <c r="AP40" s="1">
        <f t="shared" si="25"/>
        <v>53384.096997306275</v>
      </c>
      <c r="AQ40" s="1">
        <f t="shared" si="26"/>
        <v>54272.168952902655</v>
      </c>
      <c r="AR40" s="1">
        <f t="shared" si="27"/>
        <v>55205.366583075949</v>
      </c>
      <c r="AS40" s="1">
        <f t="shared" si="28"/>
        <v>56123.736296500552</v>
      </c>
      <c r="AT40" s="1">
        <f t="shared" si="29"/>
        <v>57088.771207005346</v>
      </c>
      <c r="AU40" s="1">
        <f t="shared" si="30"/>
        <v>58070.399673818873</v>
      </c>
      <c r="AV40" s="1">
        <f t="shared" si="31"/>
        <v>58971.531584381788</v>
      </c>
      <c r="AW40" s="1">
        <f t="shared" si="32"/>
        <v>59985.533688664575</v>
      </c>
      <c r="AX40" s="1">
        <f t="shared" si="33"/>
        <v>60983.423944503746</v>
      </c>
      <c r="AY40" s="1">
        <f t="shared" si="34"/>
        <v>62032.020081397597</v>
      </c>
      <c r="AZ40" s="1">
        <f t="shared" si="35"/>
        <v>63063.954692674444</v>
      </c>
      <c r="BA40" s="1">
        <f t="shared" si="36"/>
        <v>64148.325083687028</v>
      </c>
      <c r="BB40" s="1">
        <f t="shared" si="37"/>
        <v>65251.340977517095</v>
      </c>
      <c r="BC40" s="1">
        <f t="shared" ref="BC40:BC41" si="38">$P40/(1+$P$1)^(($F40-$F$38)/365)</f>
        <v>66336.830650408141</v>
      </c>
      <c r="BD40" s="1">
        <f>$P40/(1+$P$1)^(($F40-$F$39)/365)</f>
        <v>67477.4774008612</v>
      </c>
      <c r="BE40" s="6">
        <f>SUM(BE41:BE$41)</f>
        <v>68915.021837112436</v>
      </c>
    </row>
    <row r="41" spans="5:57" x14ac:dyDescent="0.2">
      <c r="E41">
        <v>36</v>
      </c>
      <c r="F41" s="4">
        <f>EDATE(F$5,E41)</f>
        <v>46037</v>
      </c>
      <c r="J41" s="1">
        <f t="shared" si="0"/>
        <v>0</v>
      </c>
      <c r="K41" s="1"/>
      <c r="L41" s="1"/>
      <c r="M41" s="1">
        <f t="shared" si="4"/>
        <v>68600</v>
      </c>
      <c r="N41" s="1">
        <f>C6</f>
        <v>1500</v>
      </c>
      <c r="O41" s="1">
        <f t="shared" si="1"/>
        <v>70100</v>
      </c>
      <c r="P41" s="1">
        <f t="shared" si="2"/>
        <v>70100</v>
      </c>
      <c r="Q41" s="1">
        <f>P41/(1+Q$1)^((F41-F$5)/365)</f>
        <v>38366.003248420187</v>
      </c>
      <c r="R41" s="1">
        <f t="shared" ca="1" si="10"/>
        <v>0</v>
      </c>
      <c r="S41" s="1"/>
      <c r="T41" s="1"/>
      <c r="U41" s="1"/>
      <c r="V41" s="1">
        <f t="shared" si="3"/>
        <v>38366.002822826878</v>
      </c>
      <c r="W41" s="1">
        <f t="shared" si="5"/>
        <v>39025.697535683365</v>
      </c>
      <c r="X41" s="1">
        <f t="shared" si="6"/>
        <v>39631.29525119617</v>
      </c>
      <c r="Y41" s="1">
        <f t="shared" si="7"/>
        <v>40312.746380249242</v>
      </c>
      <c r="Z41" s="1">
        <f t="shared" si="8"/>
        <v>40983.369684323778</v>
      </c>
      <c r="AA41" s="1">
        <f t="shared" si="9"/>
        <v>41688.069426453418</v>
      </c>
      <c r="AB41" s="1">
        <f t="shared" si="11"/>
        <v>42381.571937930887</v>
      </c>
      <c r="AC41" s="1">
        <f t="shared" si="12"/>
        <v>43110.313450543319</v>
      </c>
      <c r="AD41" s="1">
        <f t="shared" si="13"/>
        <v>43851.585508105396</v>
      </c>
      <c r="AE41" s="1">
        <f t="shared" si="14"/>
        <v>44581.079224186236</v>
      </c>
      <c r="AF41" s="1">
        <f t="shared" si="15"/>
        <v>45347.640765492637</v>
      </c>
      <c r="AG41" s="1">
        <f t="shared" si="16"/>
        <v>46102.022131507416</v>
      </c>
      <c r="AH41" s="1">
        <f t="shared" si="17"/>
        <v>46894.735940985978</v>
      </c>
      <c r="AI41" s="1">
        <f t="shared" si="18"/>
        <v>47701.080284542746</v>
      </c>
      <c r="AJ41" s="1">
        <f t="shared" si="19"/>
        <v>48467.949789891805</v>
      </c>
      <c r="AK41" s="1">
        <f t="shared" si="20"/>
        <v>49301.345188600419</v>
      </c>
      <c r="AL41" s="1">
        <f t="shared" si="21"/>
        <v>50121.49846453542</v>
      </c>
      <c r="AM41" s="1">
        <f t="shared" si="22"/>
        <v>50983.326257495537</v>
      </c>
      <c r="AN41" s="1">
        <f t="shared" si="23"/>
        <v>51831.460155022876</v>
      </c>
      <c r="AO41" s="1">
        <f t="shared" si="24"/>
        <v>52722.690351241188</v>
      </c>
      <c r="AP41" s="1">
        <f t="shared" si="25"/>
        <v>53629.245048453216</v>
      </c>
      <c r="AQ41" s="1">
        <f t="shared" si="26"/>
        <v>54521.39516817408</v>
      </c>
      <c r="AR41" s="1">
        <f t="shared" si="27"/>
        <v>55458.878186566704</v>
      </c>
      <c r="AS41" s="1">
        <f t="shared" si="28"/>
        <v>56381.465196117722</v>
      </c>
      <c r="AT41" s="1">
        <f t="shared" si="29"/>
        <v>57350.931696569809</v>
      </c>
      <c r="AU41" s="1">
        <f t="shared" si="30"/>
        <v>58337.067953514212</v>
      </c>
      <c r="AV41" s="1">
        <f t="shared" si="31"/>
        <v>59242.33800153988</v>
      </c>
      <c r="AW41" s="1">
        <f t="shared" si="32"/>
        <v>60260.996560716667</v>
      </c>
      <c r="AX41" s="1">
        <f t="shared" si="33"/>
        <v>61263.46928334346</v>
      </c>
      <c r="AY41" s="1">
        <f t="shared" si="34"/>
        <v>62316.880736293184</v>
      </c>
      <c r="AZ41" s="1">
        <f t="shared" si="35"/>
        <v>63353.554151316748</v>
      </c>
      <c r="BA41" s="1">
        <f t="shared" si="36"/>
        <v>64442.904139307269</v>
      </c>
      <c r="BB41" s="1">
        <f t="shared" si="37"/>
        <v>65550.985253155406</v>
      </c>
      <c r="BC41" s="1">
        <f t="shared" si="38"/>
        <v>66641.459662940339</v>
      </c>
      <c r="BD41" s="1">
        <f>$P41/(1+$P$1)^(($F41-$F$39)/365)</f>
        <v>67787.344440140092</v>
      </c>
      <c r="BE41" s="1">
        <f>$P41/(1+$P$1)^(($F41-$F$40)/365)</f>
        <v>68915.021837112436</v>
      </c>
    </row>
  </sheetData>
  <mergeCells count="2">
    <mergeCell ref="G3:J3"/>
    <mergeCell ref="B19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Лизингополучатель платит НДС</vt:lpstr>
      <vt:lpstr>Лизингополучатель не платит НДС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2023-02-22T06:20:49Z</dcterms:created>
  <dcterms:modified xsi:type="dcterms:W3CDTF">2023-02-26T07:08:09Z</dcterms:modified>
</cp:coreProperties>
</file>